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C510FFA2-C258-4842-BFFF-A88A5EBAABB3}" xr6:coauthVersionLast="47" xr6:coauthVersionMax="47" xr10:uidLastSave="{00000000-0000-0000-0000-000000000000}"/>
  <bookViews>
    <workbookView xWindow="-108" yWindow="-108" windowWidth="23256" windowHeight="13896" activeTab="4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5" l="1"/>
  <c r="C22" i="5"/>
  <c r="C15" i="5" l="1"/>
  <c r="C11" i="5"/>
  <c r="C19" i="5"/>
  <c r="C8" i="5"/>
  <c r="C18" i="5"/>
  <c r="D74" i="1" l="1"/>
  <c r="C74" i="1"/>
  <c r="C54" i="1" l="1"/>
  <c r="D54" i="1"/>
  <c r="F47" i="1" l="1"/>
  <c r="D9" i="5" l="1"/>
  <c r="D10" i="5"/>
  <c r="D11" i="5"/>
  <c r="D24" i="1" l="1"/>
  <c r="D95" i="1" l="1"/>
  <c r="D93" i="1" s="1"/>
  <c r="F14" i="3" l="1"/>
  <c r="F45" i="3" l="1"/>
  <c r="F44" i="3"/>
  <c r="F22" i="3"/>
  <c r="F14" i="2"/>
  <c r="F8" i="2"/>
  <c r="F74" i="1"/>
  <c r="E14" i="4" l="1"/>
  <c r="E12" i="3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24" i="3" l="1"/>
  <c r="F24" i="3" s="1"/>
  <c r="D25" i="2"/>
  <c r="D16" i="2"/>
  <c r="D97" i="1"/>
  <c r="D23" i="2" s="1"/>
  <c r="D27" i="3" l="1"/>
  <c r="C23" i="2"/>
  <c r="F23" i="2" s="1"/>
  <c r="D21" i="2" l="1"/>
  <c r="D15" i="2"/>
  <c r="E44" i="3"/>
  <c r="E45" i="3"/>
  <c r="D26" i="3" l="1"/>
  <c r="E10" i="3"/>
  <c r="F10" i="3"/>
  <c r="C13" i="3"/>
  <c r="D13" i="3"/>
  <c r="D8" i="4"/>
  <c r="C8" i="4"/>
  <c r="E10" i="4"/>
  <c r="E8" i="4" s="1"/>
  <c r="B20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B8" i="5"/>
  <c r="F43" i="3" l="1"/>
  <c r="D12" i="5"/>
  <c r="C20" i="5"/>
  <c r="D20" i="5" s="1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25" i="2" l="1"/>
  <c r="F25" i="2" s="1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F16" i="2" l="1"/>
  <c r="C21" i="2"/>
  <c r="F21" i="2" s="1"/>
  <c r="E25" i="2"/>
  <c r="C15" i="2"/>
  <c r="E16" i="2"/>
  <c r="D100" i="1"/>
  <c r="F99" i="1"/>
  <c r="E99" i="1"/>
  <c r="E93" i="1"/>
  <c r="D90" i="1" l="1"/>
  <c r="D91" i="1" s="1"/>
  <c r="F26" i="3"/>
  <c r="F15" i="2"/>
  <c r="E27" i="3"/>
  <c r="F27" i="3"/>
  <c r="E15" i="2"/>
  <c r="E21" i="2"/>
  <c r="E100" i="1"/>
  <c r="F100" i="1"/>
  <c r="E26" i="3" l="1"/>
  <c r="E90" i="1"/>
  <c r="F90" i="1"/>
  <c r="E91" i="1" l="1"/>
</calcChain>
</file>

<file path=xl/sharedStrings.xml><?xml version="1.0" encoding="utf-8"?>
<sst xmlns="http://schemas.openxmlformats.org/spreadsheetml/2006/main" count="267" uniqueCount="200">
  <si>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</si>
  <si>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</si>
  <si>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</si>
  <si>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</si>
  <si>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</si>
  <si>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</si>
  <si>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</si>
  <si>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</si>
  <si>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</si>
  <si>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</si>
  <si>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</si>
  <si>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</si>
  <si>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</si>
  <si>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</si>
  <si>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</si>
  <si>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</si>
  <si>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</si>
  <si>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</si>
  <si>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</si>
  <si>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</si>
  <si>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</si>
  <si>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</si>
  <si>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</si>
  <si>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</si>
  <si>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</si>
  <si>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</si>
  <si>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</si>
  <si>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</si>
  <si>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</si>
  <si>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</si>
  <si>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</si>
  <si>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</si>
  <si>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</si>
  <si>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</si>
  <si>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</si>
  <si>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</si>
  <si>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</si>
  <si>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</si>
  <si>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</si>
  <si>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</si>
  <si>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</si>
  <si>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</si>
  <si>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</si>
  <si>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</si>
  <si>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</si>
  <si>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</si>
  <si>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</si>
  <si>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</si>
  <si>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</si>
  <si>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</si>
  <si>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</si>
  <si>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</si>
  <si>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</si>
  <si>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</si>
  <si>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</si>
  <si>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</si>
  <si>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</si>
  <si>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</si>
  <si>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</si>
  <si>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</si>
  <si>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</si>
  <si>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</si>
  <si>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</si>
  <si>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</si>
  <si>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</si>
  <si>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</si>
  <si>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</si>
  <si>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</si>
  <si>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</si>
  <si>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</si>
  <si>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</si>
  <si>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</si>
  <si>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</si>
  <si>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</si>
  <si>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</si>
  <si>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</si>
  <si>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</si>
  <si>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</si>
  <si>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</si>
  <si>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</si>
  <si>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</si>
  <si>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</si>
  <si>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</si>
  <si>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</si>
  <si>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</si>
  <si>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</si>
  <si>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</si>
  <si>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</si>
  <si>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</si>
  <si>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</si>
  <si>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</si>
  <si>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</si>
  <si>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</si>
  <si>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</si>
  <si>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</si>
  <si>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</si>
  <si>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</si>
  <si>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</si>
  <si>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</si>
  <si>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</si>
  <si>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</si>
  <si>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</si>
  <si>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</si>
  <si>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</si>
  <si>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</si>
  <si>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</si>
  <si>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</si>
  <si>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</si>
  <si>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</si>
  <si>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</si>
  <si>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</si>
  <si>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</si>
  <si>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</si>
  <si>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</si>
  <si>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</si>
  <si>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</si>
  <si>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</si>
  <si>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</si>
  <si>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</si>
  <si>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</si>
  <si>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</si>
  <si>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</si>
  <si>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</si>
  <si>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</si>
  <si>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</si>
  <si>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</si>
  <si>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</si>
  <si>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</si>
  <si>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</si>
  <si>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</si>
  <si>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</si>
  <si>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</si>
  <si>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</si>
  <si>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</si>
  <si>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</si>
  <si>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</si>
  <si>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</si>
  <si>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</si>
  <si>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</si>
  <si>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</si>
  <si>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</si>
  <si>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</si>
  <si>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</si>
  <si>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</si>
  <si>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</si>
  <si>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</si>
  <si>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</si>
  <si>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</si>
  <si>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</si>
  <si>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</si>
  <si>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</si>
  <si>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</si>
  <si>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</si>
  <si>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</si>
  <si>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</si>
  <si>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</si>
  <si>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</si>
  <si>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</si>
  <si>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</si>
  <si>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</si>
  <si>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</si>
  <si>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</si>
  <si>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</si>
  <si>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</si>
  <si>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</si>
  <si>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</si>
  <si>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</si>
  <si>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</si>
  <si>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</si>
  <si>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</si>
  <si>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</si>
  <si>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</si>
  <si>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</si>
  <si>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</si>
  <si>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</si>
  <si>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</si>
  <si>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</si>
  <si>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</si>
  <si>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</si>
  <si>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</si>
  <si>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</si>
  <si>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</si>
  <si>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до рішення №___Малинської міської ради</t>
  </si>
  <si>
    <t>__-ї сесії восьмого скликання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</si>
  <si>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</si>
  <si>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</si>
  <si>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Інші витрати (кап.ремонт кисневої, електрокардіограф)</t>
  </si>
  <si>
    <t xml:space="preserve">Інші цілі 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</si>
  <si>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</si>
  <si>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</si>
  <si>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</si>
  <si>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</si>
  <si>
    <t>харчування військових</t>
  </si>
  <si>
    <t xml:space="preserve">зросла вртість досліджень </t>
  </si>
  <si>
    <t xml:space="preserve">зросла вртість страховки у 2 рази (1 авто) </t>
  </si>
  <si>
    <t>Військовий збір 5%</t>
  </si>
  <si>
    <t>від ___.___.2025р. № _____</t>
  </si>
  <si>
    <t>Директор</t>
  </si>
  <si>
    <t>Михайло ДРАГОМЕРЕЦЬКИЙ</t>
  </si>
  <si>
    <t>за 2 квартал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</si>
</sst>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0" fontId="3" fillId="0" borderId="18" xfId="0" applyFont="1" applyBorder="1" applyAlignment="1">
      <alignment horizontal="center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 vertical="center" wrapText="1"/>
    </xf>
    <xf numFmtId="0" fontId="30" fillId="0" borderId="0" xfId="0" applyFont="1" applyAlignment="1"/>
    <xf numFmtId="0" fontId="30" fillId="0" borderId="0" xfId="0" applyFont="1"/>
    <xf numFmtId="164" fontId="3" fillId="0" borderId="12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3" fillId="3" borderId="18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8"/>
  <sheetViews>
    <sheetView topLeftCell="A81" zoomScale="110" zoomScaleNormal="110" workbookViewId="0">
      <selection activeCell="D96" sqref="D96:D97"/>
    </sheetView>
  </sheetViews>
  <sheetFormatPr defaultColWidth="8.88671875" defaultRowHeight="15.6" x14ac:dyDescent="0.3"/>
  <cols>
    <col min="1" max="1" width="42.44140625" style="2" customWidth="1"/>
    <col min="2" max="2" width="9.6640625" style="7" customWidth="1"/>
    <col min="3" max="3" width="17" style="2" customWidth="1"/>
    <col min="4" max="4" width="13.5546875" style="2" customWidth="1"/>
    <col min="5" max="5" width="11.6640625" style="2" customWidth="1"/>
    <col min="6" max="6" width="17.5546875" style="2" customWidth="1"/>
    <col min="7" max="16384" width="8.88671875" style="2"/>
  </cols>
  <sheetData>
    <row r="1" spans="1:7" ht="18" x14ac:dyDescent="0.35">
      <c r="A1" s="68"/>
      <c r="B1" s="67"/>
      <c r="C1" s="68"/>
      <c r="D1" s="58"/>
      <c r="E1" s="68"/>
      <c r="F1" s="58" t="s">
        <v>176</v>
      </c>
    </row>
    <row r="2" spans="1:7" ht="18" x14ac:dyDescent="0.35">
      <c r="A2" s="68"/>
      <c r="B2" s="129" t="s">
        <v>182</v>
      </c>
      <c r="C2" s="129"/>
      <c r="D2" s="129"/>
      <c r="E2" s="129"/>
      <c r="F2" s="129"/>
    </row>
    <row r="3" spans="1:7" ht="18" x14ac:dyDescent="0.35">
      <c r="A3" s="68"/>
      <c r="B3" s="92"/>
      <c r="C3" s="92"/>
      <c r="D3" s="129" t="s">
        <v>183</v>
      </c>
      <c r="E3" s="129"/>
      <c r="F3" s="129"/>
    </row>
    <row r="4" spans="1:7" ht="18" x14ac:dyDescent="0.35">
      <c r="A4" s="68"/>
      <c r="B4" s="93"/>
      <c r="C4" s="94"/>
      <c r="D4" s="129" t="s">
        <v>196</v>
      </c>
      <c r="E4" s="129"/>
      <c r="F4" s="129"/>
    </row>
    <row r="5" spans="1:7" ht="18" x14ac:dyDescent="0.35">
      <c r="A5" s="139"/>
      <c r="B5" s="140"/>
      <c r="C5" s="141"/>
      <c r="D5" s="152" t="s">
        <v>0</v>
      </c>
      <c r="E5" s="152"/>
      <c r="F5" s="152"/>
      <c r="G5" s="15"/>
    </row>
    <row r="6" spans="1:7" ht="67.5" customHeight="1" x14ac:dyDescent="0.35">
      <c r="A6" s="61" t="s">
        <v>1</v>
      </c>
      <c r="B6" s="130" t="s">
        <v>171</v>
      </c>
      <c r="C6" s="131"/>
      <c r="D6" s="153" t="s">
        <v>2</v>
      </c>
      <c r="E6" s="153"/>
      <c r="F6" s="62" t="s">
        <v>174</v>
      </c>
    </row>
    <row r="7" spans="1:7" ht="83.25" customHeight="1" x14ac:dyDescent="0.35">
      <c r="A7" s="61" t="s">
        <v>3</v>
      </c>
      <c r="B7" s="130" t="s">
        <v>166</v>
      </c>
      <c r="C7" s="131"/>
      <c r="D7" s="153" t="s">
        <v>4</v>
      </c>
      <c r="E7" s="153"/>
      <c r="F7" s="61"/>
    </row>
    <row r="8" spans="1:7" ht="18" x14ac:dyDescent="0.35">
      <c r="A8" s="61" t="s">
        <v>5</v>
      </c>
      <c r="B8" s="130" t="s">
        <v>172</v>
      </c>
      <c r="C8" s="131"/>
      <c r="D8" s="153" t="s">
        <v>6</v>
      </c>
      <c r="E8" s="153"/>
      <c r="F8" s="63"/>
    </row>
    <row r="9" spans="1:7" ht="64.5" customHeight="1" x14ac:dyDescent="0.35">
      <c r="A9" s="64" t="s">
        <v>7</v>
      </c>
      <c r="B9" s="130" t="s">
        <v>173</v>
      </c>
      <c r="C9" s="131"/>
      <c r="D9" s="153" t="s">
        <v>8</v>
      </c>
      <c r="E9" s="153"/>
      <c r="F9" s="65" t="s">
        <v>175</v>
      </c>
    </row>
    <row r="10" spans="1:7" ht="18" x14ac:dyDescent="0.35">
      <c r="A10" s="61" t="s">
        <v>9</v>
      </c>
      <c r="B10" s="130" t="s">
        <v>167</v>
      </c>
      <c r="C10" s="131"/>
      <c r="D10" s="153" t="s">
        <v>10</v>
      </c>
      <c r="E10" s="153"/>
      <c r="F10" s="52">
        <v>1810900000</v>
      </c>
    </row>
    <row r="11" spans="1:7" ht="18" x14ac:dyDescent="0.35">
      <c r="A11" s="61" t="s">
        <v>11</v>
      </c>
      <c r="B11" s="142"/>
      <c r="C11" s="143"/>
      <c r="D11" s="139"/>
      <c r="E11" s="141"/>
      <c r="F11" s="63"/>
    </row>
    <row r="12" spans="1:7" ht="54" customHeight="1" x14ac:dyDescent="0.35">
      <c r="A12" s="64" t="s">
        <v>197</v>
      </c>
      <c r="B12" s="150" t="s">
        <v>198</v>
      </c>
      <c r="C12" s="151"/>
      <c r="D12" s="139"/>
      <c r="E12" s="141"/>
      <c r="F12" s="63"/>
    </row>
    <row r="13" spans="1:7" ht="18" x14ac:dyDescent="0.35">
      <c r="A13" s="66"/>
      <c r="B13" s="67"/>
      <c r="C13" s="68"/>
      <c r="D13" s="68"/>
      <c r="E13" s="68"/>
      <c r="F13" s="68"/>
      <c r="G13" s="3"/>
    </row>
    <row r="14" spans="1:7" ht="17.399999999999999" x14ac:dyDescent="0.3">
      <c r="A14" s="132" t="s">
        <v>12</v>
      </c>
      <c r="B14" s="132"/>
      <c r="C14" s="132"/>
      <c r="D14" s="132"/>
      <c r="E14" s="132"/>
      <c r="F14" s="132"/>
      <c r="G14" s="3"/>
    </row>
    <row r="15" spans="1:7" ht="41.25" customHeight="1" x14ac:dyDescent="0.3">
      <c r="A15" s="133" t="s">
        <v>177</v>
      </c>
      <c r="B15" s="133"/>
      <c r="C15" s="133"/>
      <c r="D15" s="133"/>
      <c r="E15" s="133"/>
      <c r="F15" s="133"/>
      <c r="G15" s="4"/>
    </row>
    <row r="16" spans="1:7" ht="17.399999999999999" x14ac:dyDescent="0.3">
      <c r="A16" s="132" t="s">
        <v>199</v>
      </c>
      <c r="B16" s="132"/>
      <c r="C16" s="132"/>
      <c r="D16" s="132"/>
      <c r="E16" s="132"/>
      <c r="F16" s="132"/>
      <c r="G16" s="4"/>
    </row>
    <row r="17" spans="1:13" ht="18" x14ac:dyDescent="0.35">
      <c r="A17" s="69"/>
      <c r="B17" s="67"/>
      <c r="C17" s="68"/>
      <c r="D17" s="68"/>
      <c r="E17" s="68"/>
      <c r="F17" s="69" t="s">
        <v>13</v>
      </c>
      <c r="G17" s="4"/>
    </row>
    <row r="18" spans="1:13" ht="17.399999999999999" x14ac:dyDescent="0.3">
      <c r="A18" s="132" t="s">
        <v>14</v>
      </c>
      <c r="B18" s="132"/>
      <c r="C18" s="132"/>
      <c r="D18" s="132"/>
      <c r="E18" s="132"/>
      <c r="F18" s="132"/>
      <c r="G18" s="4"/>
    </row>
    <row r="19" spans="1:13" ht="18" x14ac:dyDescent="0.35">
      <c r="A19" s="68"/>
      <c r="B19" s="67"/>
      <c r="C19" s="68"/>
      <c r="D19" s="68"/>
      <c r="E19" s="68"/>
      <c r="F19" s="68"/>
      <c r="G19" s="4"/>
    </row>
    <row r="20" spans="1:13" s="7" customFormat="1" ht="15" customHeight="1" x14ac:dyDescent="0.3">
      <c r="A20" s="137" t="s">
        <v>15</v>
      </c>
      <c r="B20" s="137" t="s">
        <v>94</v>
      </c>
      <c r="C20" s="134" t="s">
        <v>18</v>
      </c>
      <c r="D20" s="135"/>
      <c r="E20" s="135"/>
      <c r="F20" s="136"/>
      <c r="G20" s="4"/>
    </row>
    <row r="21" spans="1:13" s="7" customFormat="1" ht="36" customHeight="1" x14ac:dyDescent="0.3">
      <c r="A21" s="138"/>
      <c r="B21" s="138"/>
      <c r="C21" s="70" t="s">
        <v>19</v>
      </c>
      <c r="D21" s="70" t="s">
        <v>20</v>
      </c>
      <c r="E21" s="70" t="s">
        <v>21</v>
      </c>
      <c r="F21" s="70" t="s">
        <v>22</v>
      </c>
      <c r="G21" s="4"/>
    </row>
    <row r="22" spans="1:13" s="7" customFormat="1" ht="18" x14ac:dyDescent="0.3">
      <c r="A22" s="70">
        <v>1</v>
      </c>
      <c r="B22" s="70">
        <v>2</v>
      </c>
      <c r="C22" s="70">
        <v>3</v>
      </c>
      <c r="D22" s="70">
        <v>4</v>
      </c>
      <c r="E22" s="70">
        <v>5</v>
      </c>
      <c r="F22" s="70">
        <v>6</v>
      </c>
      <c r="G22" s="4"/>
    </row>
    <row r="23" spans="1:13" ht="18" x14ac:dyDescent="0.3">
      <c r="A23" s="71" t="s">
        <v>23</v>
      </c>
      <c r="B23" s="72"/>
      <c r="C23" s="73"/>
      <c r="D23" s="73"/>
      <c r="E23" s="73"/>
      <c r="F23" s="73"/>
      <c r="G23" s="4"/>
    </row>
    <row r="24" spans="1:13" ht="62.25" customHeight="1" x14ac:dyDescent="0.3">
      <c r="A24" s="74" t="s">
        <v>24</v>
      </c>
      <c r="B24" s="72">
        <v>100</v>
      </c>
      <c r="C24" s="79">
        <f>SUM(C25:C28)</f>
        <v>20609.8</v>
      </c>
      <c r="D24" s="79">
        <f>SUM(D25:D28)</f>
        <v>17534.3</v>
      </c>
      <c r="E24" s="75">
        <f>D24-C24</f>
        <v>-3075.5</v>
      </c>
      <c r="F24" s="76">
        <f>D24/C24</f>
        <v>0.85077487408902563</v>
      </c>
      <c r="G24" s="4"/>
    </row>
    <row r="25" spans="1:13" ht="18" x14ac:dyDescent="0.3">
      <c r="A25" s="77" t="s">
        <v>25</v>
      </c>
      <c r="B25" s="72">
        <v>101</v>
      </c>
      <c r="C25" s="79">
        <v>3601.2</v>
      </c>
      <c r="D25" s="78">
        <v>2445.9</v>
      </c>
      <c r="E25" s="75">
        <f t="shared" ref="E25:E86" si="0">D25-C25</f>
        <v>-1155.2999999999997</v>
      </c>
      <c r="F25" s="76">
        <f t="shared" ref="F25:F76" si="1">D25/C25</f>
        <v>0.67919026991003006</v>
      </c>
      <c r="G25" s="4"/>
    </row>
    <row r="26" spans="1:13" ht="18" x14ac:dyDescent="0.3">
      <c r="A26" s="77" t="s">
        <v>26</v>
      </c>
      <c r="B26" s="72">
        <v>102</v>
      </c>
      <c r="C26" s="79">
        <v>0</v>
      </c>
      <c r="D26" s="73">
        <v>0</v>
      </c>
      <c r="E26" s="75">
        <f t="shared" si="0"/>
        <v>0</v>
      </c>
      <c r="F26" s="76">
        <v>0</v>
      </c>
      <c r="G26" s="4"/>
    </row>
    <row r="27" spans="1:13" ht="18" x14ac:dyDescent="0.3">
      <c r="A27" s="77" t="s">
        <v>27</v>
      </c>
      <c r="B27" s="72">
        <v>103</v>
      </c>
      <c r="C27" s="79">
        <v>16169.4</v>
      </c>
      <c r="D27" s="103">
        <v>14350.3</v>
      </c>
      <c r="E27" s="75">
        <f t="shared" si="0"/>
        <v>-1819.1000000000004</v>
      </c>
      <c r="F27" s="76">
        <f t="shared" si="1"/>
        <v>0.88749737157841357</v>
      </c>
      <c r="G27" s="4"/>
    </row>
    <row r="28" spans="1:13" ht="18" x14ac:dyDescent="0.3">
      <c r="A28" s="77" t="s">
        <v>28</v>
      </c>
      <c r="B28" s="72">
        <v>104</v>
      </c>
      <c r="C28" s="103">
        <v>839.2</v>
      </c>
      <c r="D28" s="100">
        <v>738.1</v>
      </c>
      <c r="E28" s="81">
        <f>D28-C28</f>
        <v>-101.10000000000002</v>
      </c>
      <c r="F28" s="76">
        <f t="shared" si="1"/>
        <v>0.8795281220209723</v>
      </c>
      <c r="G28" s="4"/>
    </row>
    <row r="29" spans="1:13" ht="40.5" customHeight="1" x14ac:dyDescent="0.3">
      <c r="A29" s="74" t="s">
        <v>29</v>
      </c>
      <c r="B29" s="72">
        <v>200</v>
      </c>
      <c r="C29" s="103">
        <f>SUM(C30:C53)</f>
        <v>18107.2</v>
      </c>
      <c r="D29" s="80">
        <f>SUM(D30:D53)</f>
        <v>16641.099999999999</v>
      </c>
      <c r="E29" s="75">
        <f t="shared" si="0"/>
        <v>-1466.1000000000022</v>
      </c>
      <c r="F29" s="76">
        <f t="shared" si="1"/>
        <v>0.91903220818238041</v>
      </c>
      <c r="G29" s="4"/>
    </row>
    <row r="30" spans="1:13" ht="33.75" customHeight="1" x14ac:dyDescent="0.3">
      <c r="A30" s="74" t="s">
        <v>30</v>
      </c>
      <c r="B30" s="72">
        <v>201</v>
      </c>
      <c r="C30" s="79">
        <v>0</v>
      </c>
      <c r="D30" s="73">
        <v>0</v>
      </c>
      <c r="E30" s="75">
        <f t="shared" si="0"/>
        <v>0</v>
      </c>
      <c r="F30" s="76">
        <v>0</v>
      </c>
      <c r="G30" s="4"/>
    </row>
    <row r="31" spans="1:13" ht="42.75" customHeight="1" x14ac:dyDescent="0.3">
      <c r="A31" s="74" t="s">
        <v>31</v>
      </c>
      <c r="B31" s="72">
        <v>202</v>
      </c>
      <c r="C31" s="103">
        <v>252.6</v>
      </c>
      <c r="D31" s="73">
        <v>149.4</v>
      </c>
      <c r="E31" s="75">
        <f t="shared" si="0"/>
        <v>-103.19999999999999</v>
      </c>
      <c r="F31" s="76">
        <f t="shared" si="1"/>
        <v>0.59144893111638963</v>
      </c>
      <c r="G31" s="4"/>
    </row>
    <row r="32" spans="1:13" ht="18" x14ac:dyDescent="0.3">
      <c r="A32" s="74" t="s">
        <v>32</v>
      </c>
      <c r="B32" s="72">
        <v>203</v>
      </c>
      <c r="C32" s="103">
        <v>1028.2</v>
      </c>
      <c r="D32" s="80">
        <v>1130.5</v>
      </c>
      <c r="E32" s="75">
        <f t="shared" si="0"/>
        <v>102.29999999999995</v>
      </c>
      <c r="F32" s="76">
        <f t="shared" si="1"/>
        <v>1.0994942618167671</v>
      </c>
      <c r="G32" s="146"/>
      <c r="H32" s="147"/>
      <c r="I32" s="147"/>
      <c r="J32" s="147"/>
      <c r="K32" s="147"/>
      <c r="L32" s="147"/>
      <c r="M32" s="147"/>
    </row>
    <row r="33" spans="1:21" ht="18" x14ac:dyDescent="0.3">
      <c r="A33" s="74" t="s">
        <v>33</v>
      </c>
      <c r="B33" s="72">
        <v>204</v>
      </c>
      <c r="C33" s="103">
        <v>10300.1</v>
      </c>
      <c r="D33" s="125">
        <v>10391.299999999999</v>
      </c>
      <c r="E33" s="75">
        <f t="shared" si="0"/>
        <v>91.199999999998909</v>
      </c>
      <c r="F33" s="76">
        <f t="shared" si="1"/>
        <v>1.0088542829681264</v>
      </c>
      <c r="G33" s="4"/>
    </row>
    <row r="34" spans="1:21" ht="18" x14ac:dyDescent="0.3">
      <c r="A34" s="74" t="s">
        <v>34</v>
      </c>
      <c r="B34" s="72">
        <v>205</v>
      </c>
      <c r="C34" s="103">
        <v>2250.6</v>
      </c>
      <c r="D34" s="125">
        <v>2088.8000000000002</v>
      </c>
      <c r="E34" s="81">
        <f t="shared" si="0"/>
        <v>-161.79999999999973</v>
      </c>
      <c r="F34" s="76">
        <f t="shared" si="1"/>
        <v>0.92810806007286961</v>
      </c>
      <c r="G34" s="4"/>
    </row>
    <row r="35" spans="1:21" ht="105" customHeight="1" x14ac:dyDescent="0.3">
      <c r="A35" s="74" t="s">
        <v>35</v>
      </c>
      <c r="B35" s="72">
        <v>206</v>
      </c>
      <c r="C35" s="103">
        <v>267.7</v>
      </c>
      <c r="D35" s="73">
        <v>616.70000000000005</v>
      </c>
      <c r="E35" s="75">
        <f t="shared" si="0"/>
        <v>349.00000000000006</v>
      </c>
      <c r="F35" s="76">
        <f t="shared" si="1"/>
        <v>2.303698169592828</v>
      </c>
      <c r="G35" s="148"/>
      <c r="H35" s="149"/>
      <c r="I35" s="149"/>
      <c r="J35" s="149"/>
      <c r="K35" s="149"/>
      <c r="L35" s="149"/>
      <c r="M35" s="149"/>
      <c r="N35" s="149"/>
    </row>
    <row r="36" spans="1:21" ht="48.75" customHeight="1" x14ac:dyDescent="0.3">
      <c r="A36" s="74" t="s">
        <v>36</v>
      </c>
      <c r="B36" s="72">
        <v>207</v>
      </c>
      <c r="C36" s="79">
        <v>0</v>
      </c>
      <c r="D36" s="73">
        <v>0</v>
      </c>
      <c r="E36" s="75">
        <f t="shared" si="0"/>
        <v>0</v>
      </c>
      <c r="F36" s="76">
        <v>0</v>
      </c>
      <c r="G36" s="4"/>
    </row>
    <row r="37" spans="1:21" ht="57.75" customHeight="1" x14ac:dyDescent="0.3">
      <c r="A37" s="74" t="s">
        <v>184</v>
      </c>
      <c r="B37" s="72">
        <v>208</v>
      </c>
      <c r="C37" s="103">
        <v>131.9</v>
      </c>
      <c r="D37" s="73">
        <v>142.30000000000001</v>
      </c>
      <c r="E37" s="75">
        <f t="shared" si="0"/>
        <v>10.400000000000006</v>
      </c>
      <c r="F37" s="76">
        <f t="shared" si="1"/>
        <v>1.0788476118271417</v>
      </c>
      <c r="G37" s="146" t="s">
        <v>193</v>
      </c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</row>
    <row r="38" spans="1:21" ht="26.25" customHeight="1" x14ac:dyDescent="0.3">
      <c r="A38" s="74" t="s">
        <v>38</v>
      </c>
      <c r="B38" s="72">
        <v>209</v>
      </c>
      <c r="C38" s="103">
        <v>1255</v>
      </c>
      <c r="D38" s="80">
        <v>744.2</v>
      </c>
      <c r="E38" s="81">
        <f t="shared" si="0"/>
        <v>-510.79999999999995</v>
      </c>
      <c r="F38" s="76">
        <f t="shared" si="1"/>
        <v>0.59298804780876502</v>
      </c>
      <c r="G38" s="148"/>
      <c r="H38" s="149"/>
      <c r="I38" s="149"/>
      <c r="J38" s="149"/>
      <c r="K38" s="149"/>
    </row>
    <row r="39" spans="1:21" ht="18" x14ac:dyDescent="0.3">
      <c r="A39" s="74" t="s">
        <v>39</v>
      </c>
      <c r="B39" s="72">
        <v>210</v>
      </c>
      <c r="C39" s="103">
        <v>295.10000000000002</v>
      </c>
      <c r="D39" s="80">
        <v>172.2</v>
      </c>
      <c r="E39" s="75">
        <f t="shared" si="0"/>
        <v>-122.90000000000003</v>
      </c>
      <c r="F39" s="76">
        <f t="shared" si="1"/>
        <v>0.58353100643849531</v>
      </c>
      <c r="G39" s="4"/>
    </row>
    <row r="40" spans="1:21" ht="18" x14ac:dyDescent="0.3">
      <c r="A40" s="74" t="s">
        <v>40</v>
      </c>
      <c r="B40" s="72">
        <v>211</v>
      </c>
      <c r="C40" s="79">
        <v>0</v>
      </c>
      <c r="D40" s="73">
        <v>0</v>
      </c>
      <c r="E40" s="75">
        <f t="shared" si="0"/>
        <v>0</v>
      </c>
      <c r="F40" s="76">
        <v>0</v>
      </c>
      <c r="G40" s="4"/>
    </row>
    <row r="41" spans="1:21" ht="18" x14ac:dyDescent="0.3">
      <c r="A41" s="74" t="s">
        <v>41</v>
      </c>
      <c r="B41" s="72">
        <v>212</v>
      </c>
      <c r="C41" s="79">
        <v>0</v>
      </c>
      <c r="D41" s="73">
        <v>0</v>
      </c>
      <c r="E41" s="75">
        <f t="shared" si="0"/>
        <v>0</v>
      </c>
      <c r="F41" s="76">
        <v>0</v>
      </c>
      <c r="G41" s="4"/>
    </row>
    <row r="42" spans="1:21" ht="37.5" customHeight="1" x14ac:dyDescent="0.3">
      <c r="A42" s="74" t="s">
        <v>42</v>
      </c>
      <c r="B42" s="72">
        <v>213</v>
      </c>
      <c r="C42" s="79">
        <v>55</v>
      </c>
      <c r="D42" s="73">
        <v>119.4</v>
      </c>
      <c r="E42" s="75">
        <f t="shared" si="0"/>
        <v>64.400000000000006</v>
      </c>
      <c r="F42" s="76">
        <f t="shared" si="1"/>
        <v>2.1709090909090909</v>
      </c>
      <c r="G42" s="144"/>
      <c r="H42" s="145"/>
      <c r="I42" s="145"/>
      <c r="J42" s="145"/>
      <c r="K42" s="145"/>
    </row>
    <row r="43" spans="1:21" ht="37.5" customHeight="1" x14ac:dyDescent="0.3">
      <c r="A43" s="74" t="s">
        <v>43</v>
      </c>
      <c r="B43" s="72">
        <v>214</v>
      </c>
      <c r="C43" s="103">
        <v>1176.9000000000001</v>
      </c>
      <c r="D43" s="73">
        <v>604.20000000000005</v>
      </c>
      <c r="E43" s="75">
        <f t="shared" si="0"/>
        <v>-572.70000000000005</v>
      </c>
      <c r="F43" s="76">
        <f t="shared" si="1"/>
        <v>0.51338261534539897</v>
      </c>
      <c r="G43" s="144"/>
      <c r="H43" s="145"/>
      <c r="I43" s="145"/>
      <c r="J43" s="145"/>
      <c r="K43" s="145"/>
      <c r="L43" s="145"/>
    </row>
    <row r="44" spans="1:21" ht="18" x14ac:dyDescent="0.3">
      <c r="A44" s="74" t="s">
        <v>44</v>
      </c>
      <c r="B44" s="72">
        <v>215</v>
      </c>
      <c r="C44" s="79">
        <v>934.6</v>
      </c>
      <c r="D44" s="73">
        <v>336</v>
      </c>
      <c r="E44" s="75">
        <f t="shared" si="0"/>
        <v>-598.6</v>
      </c>
      <c r="F44" s="76">
        <f t="shared" si="1"/>
        <v>0.35951209073400386</v>
      </c>
      <c r="G44" s="159" t="s">
        <v>192</v>
      </c>
      <c r="H44" s="160"/>
      <c r="I44" s="160"/>
      <c r="J44" s="160"/>
      <c r="K44" s="160"/>
      <c r="L44" s="160"/>
    </row>
    <row r="45" spans="1:21" ht="18" x14ac:dyDescent="0.3">
      <c r="A45" s="74" t="s">
        <v>45</v>
      </c>
      <c r="B45" s="72">
        <v>216</v>
      </c>
      <c r="C45" s="79">
        <v>73</v>
      </c>
      <c r="D45" s="73">
        <v>63.9</v>
      </c>
      <c r="E45" s="75">
        <f t="shared" si="0"/>
        <v>-9.1000000000000014</v>
      </c>
      <c r="F45" s="76">
        <f t="shared" si="1"/>
        <v>0.87534246575342467</v>
      </c>
      <c r="G45" s="51"/>
    </row>
    <row r="46" spans="1:21" ht="18" x14ac:dyDescent="0.3">
      <c r="A46" s="74" t="s">
        <v>46</v>
      </c>
      <c r="B46" s="72">
        <v>217</v>
      </c>
      <c r="C46" s="103">
        <v>0</v>
      </c>
      <c r="D46" s="73">
        <v>0</v>
      </c>
      <c r="E46" s="75">
        <f t="shared" si="0"/>
        <v>0</v>
      </c>
      <c r="F46" s="76">
        <v>0</v>
      </c>
    </row>
    <row r="47" spans="1:21" ht="75.75" customHeight="1" x14ac:dyDescent="0.3">
      <c r="A47" s="74" t="s">
        <v>47</v>
      </c>
      <c r="B47" s="72">
        <v>218</v>
      </c>
      <c r="C47" s="103">
        <v>0</v>
      </c>
      <c r="D47" s="73">
        <v>-0.2</v>
      </c>
      <c r="E47" s="75">
        <f>D47-C47</f>
        <v>-0.2</v>
      </c>
      <c r="F47" s="76" t="e">
        <f t="shared" si="1"/>
        <v>#DIV/0!</v>
      </c>
    </row>
    <row r="48" spans="1:21" ht="18" x14ac:dyDescent="0.3">
      <c r="A48" s="74" t="s">
        <v>48</v>
      </c>
      <c r="B48" s="72">
        <v>219</v>
      </c>
      <c r="C48" s="103">
        <v>0</v>
      </c>
      <c r="D48" s="73">
        <v>0</v>
      </c>
      <c r="E48" s="75">
        <f t="shared" si="0"/>
        <v>0</v>
      </c>
      <c r="F48" s="76">
        <v>0</v>
      </c>
    </row>
    <row r="49" spans="1:16" ht="18" x14ac:dyDescent="0.3">
      <c r="A49" s="74" t="s">
        <v>49</v>
      </c>
      <c r="B49" s="72">
        <v>220</v>
      </c>
      <c r="C49" s="103">
        <v>63.5</v>
      </c>
      <c r="D49" s="80">
        <v>67.099999999999994</v>
      </c>
      <c r="E49" s="75">
        <f t="shared" si="0"/>
        <v>3.5999999999999943</v>
      </c>
      <c r="F49" s="76">
        <f t="shared" si="1"/>
        <v>1.0566929133858267</v>
      </c>
    </row>
    <row r="50" spans="1:16" ht="18" x14ac:dyDescent="0.3">
      <c r="A50" s="74" t="s">
        <v>50</v>
      </c>
      <c r="B50" s="72">
        <v>221</v>
      </c>
      <c r="C50" s="103">
        <v>23</v>
      </c>
      <c r="D50" s="73">
        <v>15.3</v>
      </c>
      <c r="E50" s="75">
        <f t="shared" si="0"/>
        <v>-7.6999999999999993</v>
      </c>
      <c r="F50" s="76">
        <f t="shared" si="1"/>
        <v>0.66521739130434787</v>
      </c>
    </row>
    <row r="51" spans="1:16" ht="37.5" customHeight="1" x14ac:dyDescent="0.3">
      <c r="A51" s="74" t="s">
        <v>51</v>
      </c>
      <c r="B51" s="72">
        <v>222</v>
      </c>
      <c r="C51" s="103">
        <v>0</v>
      </c>
      <c r="D51" s="73">
        <v>0</v>
      </c>
      <c r="E51" s="75">
        <f t="shared" si="0"/>
        <v>0</v>
      </c>
      <c r="F51" s="76">
        <v>0</v>
      </c>
    </row>
    <row r="52" spans="1:16" ht="39.75" customHeight="1" x14ac:dyDescent="0.3">
      <c r="A52" s="74" t="s">
        <v>52</v>
      </c>
      <c r="B52" s="72">
        <v>223</v>
      </c>
      <c r="C52" s="103">
        <v>0</v>
      </c>
      <c r="D52" s="73">
        <v>0</v>
      </c>
      <c r="E52" s="75">
        <f t="shared" si="0"/>
        <v>0</v>
      </c>
      <c r="F52" s="76">
        <v>0</v>
      </c>
    </row>
    <row r="53" spans="1:16" ht="18.600000000000001" customHeight="1" x14ac:dyDescent="0.3">
      <c r="A53" s="74" t="s">
        <v>53</v>
      </c>
      <c r="B53" s="72">
        <v>224</v>
      </c>
      <c r="C53" s="103">
        <v>0</v>
      </c>
      <c r="D53" s="73">
        <v>0</v>
      </c>
      <c r="E53" s="75">
        <f>D53-C53</f>
        <v>0</v>
      </c>
      <c r="F53" s="76">
        <v>0</v>
      </c>
      <c r="G53" s="144"/>
      <c r="H53" s="145"/>
      <c r="I53" s="145"/>
      <c r="J53" s="145"/>
      <c r="K53" s="145"/>
    </row>
    <row r="54" spans="1:16" ht="36.75" customHeight="1" x14ac:dyDescent="0.3">
      <c r="A54" s="74" t="s">
        <v>54</v>
      </c>
      <c r="B54" s="72">
        <v>300</v>
      </c>
      <c r="C54" s="103">
        <f>SUM(C55:C73)+C74</f>
        <v>2458.6</v>
      </c>
      <c r="D54" s="103">
        <f>SUM(D55:D73)+D74</f>
        <v>2305.5</v>
      </c>
      <c r="E54" s="81">
        <f t="shared" si="0"/>
        <v>-153.09999999999991</v>
      </c>
      <c r="F54" s="76">
        <f t="shared" si="1"/>
        <v>0.93772878874156029</v>
      </c>
    </row>
    <row r="55" spans="1:16" ht="48" customHeight="1" x14ac:dyDescent="0.3">
      <c r="A55" s="74" t="s">
        <v>55</v>
      </c>
      <c r="B55" s="72">
        <v>301</v>
      </c>
      <c r="C55" s="103">
        <v>53.5</v>
      </c>
      <c r="D55" s="80">
        <v>9.1</v>
      </c>
      <c r="E55" s="75">
        <f t="shared" si="0"/>
        <v>-44.4</v>
      </c>
      <c r="F55" s="76">
        <f t="shared" si="1"/>
        <v>0.17009345794392522</v>
      </c>
    </row>
    <row r="56" spans="1:16" ht="40.5" customHeight="1" x14ac:dyDescent="0.3">
      <c r="A56" s="74" t="s">
        <v>56</v>
      </c>
      <c r="B56" s="72">
        <v>302</v>
      </c>
      <c r="C56" s="103">
        <v>0</v>
      </c>
      <c r="D56" s="73">
        <v>0</v>
      </c>
      <c r="E56" s="75">
        <f t="shared" si="0"/>
        <v>0</v>
      </c>
      <c r="F56" s="76">
        <v>0</v>
      </c>
    </row>
    <row r="57" spans="1:16" ht="18" x14ac:dyDescent="0.3">
      <c r="A57" s="74" t="s">
        <v>57</v>
      </c>
      <c r="B57" s="72">
        <v>303</v>
      </c>
      <c r="C57" s="103">
        <v>0</v>
      </c>
      <c r="D57" s="73">
        <v>0</v>
      </c>
      <c r="E57" s="75">
        <f t="shared" si="0"/>
        <v>0</v>
      </c>
      <c r="F57" s="76">
        <v>0</v>
      </c>
    </row>
    <row r="58" spans="1:16" ht="18" x14ac:dyDescent="0.3">
      <c r="A58" s="74" t="s">
        <v>58</v>
      </c>
      <c r="B58" s="72">
        <v>304</v>
      </c>
      <c r="C58" s="103">
        <v>0</v>
      </c>
      <c r="D58" s="82">
        <v>0</v>
      </c>
      <c r="E58" s="75">
        <f t="shared" si="0"/>
        <v>0</v>
      </c>
      <c r="F58" s="76">
        <v>0</v>
      </c>
      <c r="G58" s="144" t="s">
        <v>194</v>
      </c>
      <c r="H58" s="145"/>
      <c r="I58" s="145"/>
      <c r="J58" s="145"/>
      <c r="K58" s="145"/>
      <c r="L58" s="145"/>
    </row>
    <row r="59" spans="1:16" ht="18" x14ac:dyDescent="0.3">
      <c r="A59" s="74" t="s">
        <v>59</v>
      </c>
      <c r="B59" s="72">
        <v>305</v>
      </c>
      <c r="C59" s="103">
        <v>0</v>
      </c>
      <c r="D59" s="73">
        <v>0</v>
      </c>
      <c r="E59" s="75">
        <f t="shared" si="0"/>
        <v>0</v>
      </c>
      <c r="F59" s="76">
        <v>0</v>
      </c>
    </row>
    <row r="60" spans="1:16" ht="18" x14ac:dyDescent="0.3">
      <c r="A60" s="74" t="s">
        <v>60</v>
      </c>
      <c r="B60" s="72">
        <v>306</v>
      </c>
      <c r="C60" s="103">
        <v>0</v>
      </c>
      <c r="D60" s="73">
        <v>0</v>
      </c>
      <c r="E60" s="75">
        <f t="shared" si="0"/>
        <v>0</v>
      </c>
      <c r="F60" s="76">
        <v>0</v>
      </c>
    </row>
    <row r="61" spans="1:16" ht="18" x14ac:dyDescent="0.3">
      <c r="A61" s="74" t="s">
        <v>61</v>
      </c>
      <c r="B61" s="72">
        <v>307</v>
      </c>
      <c r="C61" s="103">
        <v>6.6</v>
      </c>
      <c r="D61" s="73">
        <v>6.1</v>
      </c>
      <c r="E61" s="75">
        <f t="shared" si="0"/>
        <v>-0.5</v>
      </c>
      <c r="F61" s="76">
        <f t="shared" si="1"/>
        <v>0.9242424242424242</v>
      </c>
      <c r="G61" s="144"/>
      <c r="H61" s="145"/>
      <c r="I61" s="145"/>
      <c r="J61" s="145"/>
      <c r="K61" s="145"/>
      <c r="L61" s="145"/>
      <c r="M61" s="145"/>
      <c r="N61" s="145"/>
      <c r="O61" s="145"/>
      <c r="P61" s="145"/>
    </row>
    <row r="62" spans="1:16" ht="18" x14ac:dyDescent="0.3">
      <c r="A62" s="74" t="s">
        <v>62</v>
      </c>
      <c r="B62" s="72">
        <v>308</v>
      </c>
      <c r="C62" s="103">
        <v>1746.3</v>
      </c>
      <c r="D62" s="126">
        <v>1741.5</v>
      </c>
      <c r="E62" s="75">
        <f t="shared" si="0"/>
        <v>-4.7999999999999545</v>
      </c>
      <c r="F62" s="76">
        <f t="shared" si="1"/>
        <v>0.9972513313863598</v>
      </c>
      <c r="G62" s="51"/>
    </row>
    <row r="63" spans="1:16" ht="18" x14ac:dyDescent="0.3">
      <c r="A63" s="74" t="s">
        <v>63</v>
      </c>
      <c r="B63" s="72">
        <v>309</v>
      </c>
      <c r="C63" s="103">
        <v>381.6</v>
      </c>
      <c r="D63" s="125">
        <v>350.4</v>
      </c>
      <c r="E63" s="81">
        <f t="shared" si="0"/>
        <v>-31.200000000000045</v>
      </c>
      <c r="F63" s="76">
        <f t="shared" si="1"/>
        <v>0.91823899371069173</v>
      </c>
    </row>
    <row r="64" spans="1:16" ht="37.5" customHeight="1" x14ac:dyDescent="0.3">
      <c r="A64" s="74" t="s">
        <v>64</v>
      </c>
      <c r="B64" s="72">
        <v>310</v>
      </c>
      <c r="C64" s="103">
        <v>0</v>
      </c>
      <c r="D64" s="73">
        <v>0</v>
      </c>
      <c r="E64" s="75">
        <f t="shared" si="0"/>
        <v>0</v>
      </c>
      <c r="F64" s="76">
        <v>0</v>
      </c>
    </row>
    <row r="65" spans="1:15" ht="51" customHeight="1" x14ac:dyDescent="0.3">
      <c r="A65" s="74" t="s">
        <v>65</v>
      </c>
      <c r="B65" s="72">
        <v>311</v>
      </c>
      <c r="C65" s="103">
        <v>0</v>
      </c>
      <c r="D65" s="73">
        <v>0</v>
      </c>
      <c r="E65" s="75">
        <f t="shared" si="0"/>
        <v>0</v>
      </c>
      <c r="F65" s="76">
        <v>0</v>
      </c>
    </row>
    <row r="66" spans="1:15" ht="36" x14ac:dyDescent="0.3">
      <c r="A66" s="74" t="s">
        <v>168</v>
      </c>
      <c r="B66" s="72">
        <v>312</v>
      </c>
      <c r="C66" s="103">
        <v>0</v>
      </c>
      <c r="D66" s="73">
        <v>0</v>
      </c>
      <c r="E66" s="75">
        <f t="shared" si="0"/>
        <v>0</v>
      </c>
      <c r="F66" s="76">
        <v>0</v>
      </c>
    </row>
    <row r="67" spans="1:15" ht="34.200000000000003" customHeight="1" x14ac:dyDescent="0.3">
      <c r="A67" s="74" t="s">
        <v>66</v>
      </c>
      <c r="B67" s="72">
        <v>313</v>
      </c>
      <c r="C67" s="103">
        <v>0</v>
      </c>
      <c r="D67" s="73">
        <v>0</v>
      </c>
      <c r="E67" s="75">
        <f t="shared" si="0"/>
        <v>0</v>
      </c>
      <c r="F67" s="76">
        <v>0</v>
      </c>
    </row>
    <row r="68" spans="1:15" ht="18" x14ac:dyDescent="0.3">
      <c r="A68" s="74" t="s">
        <v>67</v>
      </c>
      <c r="B68" s="72">
        <v>314</v>
      </c>
      <c r="C68" s="103">
        <v>0</v>
      </c>
      <c r="D68" s="73">
        <v>0</v>
      </c>
      <c r="E68" s="75">
        <f t="shared" si="0"/>
        <v>0</v>
      </c>
      <c r="F68" s="76">
        <v>0</v>
      </c>
    </row>
    <row r="69" spans="1:15" ht="15" customHeight="1" x14ac:dyDescent="0.3">
      <c r="A69" s="74" t="s">
        <v>68</v>
      </c>
      <c r="B69" s="72">
        <v>315</v>
      </c>
      <c r="C69" s="103">
        <v>0</v>
      </c>
      <c r="D69" s="73">
        <v>0</v>
      </c>
      <c r="E69" s="75">
        <f t="shared" si="0"/>
        <v>0</v>
      </c>
      <c r="F69" s="76">
        <v>0</v>
      </c>
    </row>
    <row r="70" spans="1:15" ht="18" x14ac:dyDescent="0.3">
      <c r="A70" s="74" t="s">
        <v>69</v>
      </c>
      <c r="B70" s="72">
        <v>316</v>
      </c>
      <c r="C70" s="103">
        <v>0</v>
      </c>
      <c r="D70" s="73">
        <v>0</v>
      </c>
      <c r="E70" s="75">
        <f t="shared" si="0"/>
        <v>0</v>
      </c>
      <c r="F70" s="76">
        <v>0</v>
      </c>
    </row>
    <row r="71" spans="1:15" ht="18" x14ac:dyDescent="0.3">
      <c r="A71" s="74" t="s">
        <v>70</v>
      </c>
      <c r="B71" s="72">
        <v>317</v>
      </c>
      <c r="C71" s="103">
        <v>0</v>
      </c>
      <c r="D71" s="73">
        <v>0</v>
      </c>
      <c r="E71" s="75">
        <f t="shared" si="0"/>
        <v>0</v>
      </c>
      <c r="F71" s="76">
        <v>0</v>
      </c>
    </row>
    <row r="72" spans="1:15" ht="36.75" customHeight="1" x14ac:dyDescent="0.3">
      <c r="A72" s="74" t="s">
        <v>71</v>
      </c>
      <c r="B72" s="72">
        <v>318</v>
      </c>
      <c r="C72" s="103">
        <v>84.7</v>
      </c>
      <c r="D72" s="73">
        <v>53.8</v>
      </c>
      <c r="E72" s="75">
        <f t="shared" si="0"/>
        <v>-30.900000000000006</v>
      </c>
      <c r="F72" s="76">
        <f t="shared" si="1"/>
        <v>0.63518299881936235</v>
      </c>
      <c r="G72" s="144"/>
      <c r="H72" s="145"/>
      <c r="I72" s="145"/>
      <c r="J72" s="145"/>
      <c r="K72" s="145"/>
      <c r="L72" s="145"/>
      <c r="M72" s="145"/>
      <c r="N72" s="145"/>
      <c r="O72" s="145"/>
    </row>
    <row r="73" spans="1:15" ht="40.5" customHeight="1" x14ac:dyDescent="0.3">
      <c r="A73" s="74" t="s">
        <v>72</v>
      </c>
      <c r="B73" s="72">
        <v>319</v>
      </c>
      <c r="C73" s="103">
        <v>0</v>
      </c>
      <c r="D73" s="73">
        <v>0</v>
      </c>
      <c r="E73" s="75">
        <f t="shared" si="0"/>
        <v>0</v>
      </c>
      <c r="F73" s="76">
        <v>0</v>
      </c>
    </row>
    <row r="74" spans="1:15" ht="84.75" customHeight="1" x14ac:dyDescent="0.3">
      <c r="A74" s="74" t="s">
        <v>73</v>
      </c>
      <c r="B74" s="72">
        <v>320</v>
      </c>
      <c r="C74" s="103">
        <f>C75+C76</f>
        <v>185.9</v>
      </c>
      <c r="D74" s="103">
        <f>D75+D76</f>
        <v>144.6</v>
      </c>
      <c r="E74" s="75">
        <f t="shared" si="0"/>
        <v>-41.300000000000011</v>
      </c>
      <c r="F74" s="76">
        <f t="shared" si="1"/>
        <v>0.7778375470683162</v>
      </c>
      <c r="G74" s="144"/>
      <c r="H74" s="145"/>
      <c r="I74" s="145"/>
      <c r="J74" s="145"/>
      <c r="K74" s="145"/>
      <c r="L74" s="145"/>
    </row>
    <row r="75" spans="1:15" ht="38.25" customHeight="1" x14ac:dyDescent="0.3">
      <c r="A75" s="74" t="s">
        <v>74</v>
      </c>
      <c r="B75" s="72">
        <v>321</v>
      </c>
      <c r="C75" s="80">
        <v>0</v>
      </c>
      <c r="D75" s="73">
        <v>0</v>
      </c>
      <c r="E75" s="75">
        <f t="shared" si="0"/>
        <v>0</v>
      </c>
      <c r="F75" s="76">
        <v>0</v>
      </c>
    </row>
    <row r="76" spans="1:15" ht="53.25" customHeight="1" x14ac:dyDescent="0.3">
      <c r="A76" s="74" t="s">
        <v>185</v>
      </c>
      <c r="B76" s="72">
        <v>322</v>
      </c>
      <c r="C76" s="103">
        <v>185.9</v>
      </c>
      <c r="D76" s="73">
        <v>144.6</v>
      </c>
      <c r="E76" s="75">
        <f t="shared" si="0"/>
        <v>-41.300000000000011</v>
      </c>
      <c r="F76" s="76">
        <f t="shared" si="1"/>
        <v>0.7778375470683162</v>
      </c>
      <c r="G76" s="157"/>
      <c r="H76" s="158"/>
      <c r="I76" s="158"/>
      <c r="J76" s="158"/>
      <c r="K76" s="158"/>
      <c r="L76" s="158"/>
      <c r="M76" s="158"/>
      <c r="N76" s="158"/>
    </row>
    <row r="77" spans="1:15" ht="18" x14ac:dyDescent="0.3">
      <c r="A77" s="74" t="s">
        <v>75</v>
      </c>
      <c r="B77" s="72">
        <v>400</v>
      </c>
      <c r="C77" s="104">
        <f>SUM(C78:C86)</f>
        <v>0</v>
      </c>
      <c r="D77" s="82">
        <f>SUM(D78:D86)</f>
        <v>0</v>
      </c>
      <c r="E77" s="83">
        <f t="shared" si="0"/>
        <v>0</v>
      </c>
      <c r="F77" s="76">
        <v>0</v>
      </c>
    </row>
    <row r="78" spans="1:15" ht="18" x14ac:dyDescent="0.3">
      <c r="A78" s="74" t="s">
        <v>76</v>
      </c>
      <c r="B78" s="72">
        <v>401</v>
      </c>
      <c r="C78" s="104">
        <v>0</v>
      </c>
      <c r="D78" s="82">
        <v>0</v>
      </c>
      <c r="E78" s="83">
        <f t="shared" si="0"/>
        <v>0</v>
      </c>
      <c r="F78" s="76">
        <v>0</v>
      </c>
    </row>
    <row r="79" spans="1:15" ht="18" x14ac:dyDescent="0.3">
      <c r="A79" s="74" t="s">
        <v>77</v>
      </c>
      <c r="B79" s="72">
        <v>402</v>
      </c>
      <c r="C79" s="104">
        <v>0</v>
      </c>
      <c r="D79" s="82">
        <v>0</v>
      </c>
      <c r="E79" s="83">
        <f t="shared" si="0"/>
        <v>0</v>
      </c>
      <c r="F79" s="76">
        <v>0</v>
      </c>
    </row>
    <row r="80" spans="1:15" ht="18" x14ac:dyDescent="0.3">
      <c r="A80" s="74" t="s">
        <v>62</v>
      </c>
      <c r="B80" s="72">
        <v>403</v>
      </c>
      <c r="C80" s="104">
        <v>0</v>
      </c>
      <c r="D80" s="82">
        <v>0</v>
      </c>
      <c r="E80" s="83">
        <f t="shared" si="0"/>
        <v>0</v>
      </c>
      <c r="F80" s="76">
        <v>0</v>
      </c>
    </row>
    <row r="81" spans="1:20" ht="18" x14ac:dyDescent="0.3">
      <c r="A81" s="74" t="s">
        <v>63</v>
      </c>
      <c r="B81" s="72">
        <v>404</v>
      </c>
      <c r="C81" s="104">
        <v>0</v>
      </c>
      <c r="D81" s="82">
        <v>0</v>
      </c>
      <c r="E81" s="83">
        <f t="shared" si="0"/>
        <v>0</v>
      </c>
      <c r="F81" s="76">
        <v>0</v>
      </c>
    </row>
    <row r="82" spans="1:20" ht="29.4" customHeight="1" x14ac:dyDescent="0.3">
      <c r="A82" s="74" t="s">
        <v>78</v>
      </c>
      <c r="B82" s="72">
        <v>405</v>
      </c>
      <c r="C82" s="104">
        <v>0</v>
      </c>
      <c r="D82" s="82">
        <v>0</v>
      </c>
      <c r="E82" s="83">
        <f t="shared" si="0"/>
        <v>0</v>
      </c>
      <c r="F82" s="76">
        <v>0</v>
      </c>
    </row>
    <row r="83" spans="1:20" ht="18" x14ac:dyDescent="0.3">
      <c r="A83" s="74" t="s">
        <v>79</v>
      </c>
      <c r="B83" s="72">
        <v>406</v>
      </c>
      <c r="C83" s="104">
        <v>0</v>
      </c>
      <c r="D83" s="82">
        <v>0</v>
      </c>
      <c r="E83" s="83">
        <f t="shared" si="0"/>
        <v>0</v>
      </c>
      <c r="F83" s="76">
        <v>0</v>
      </c>
    </row>
    <row r="84" spans="1:20" ht="36" x14ac:dyDescent="0.3">
      <c r="A84" s="74" t="s">
        <v>80</v>
      </c>
      <c r="B84" s="72">
        <v>407</v>
      </c>
      <c r="C84" s="104">
        <v>0</v>
      </c>
      <c r="D84" s="82">
        <v>0</v>
      </c>
      <c r="E84" s="83">
        <f t="shared" si="0"/>
        <v>0</v>
      </c>
      <c r="F84" s="76">
        <v>0</v>
      </c>
    </row>
    <row r="85" spans="1:20" ht="15" customHeight="1" x14ac:dyDescent="0.3">
      <c r="A85" s="74" t="s">
        <v>81</v>
      </c>
      <c r="B85" s="72">
        <v>408</v>
      </c>
      <c r="C85" s="104">
        <v>0</v>
      </c>
      <c r="D85" s="82">
        <v>0</v>
      </c>
      <c r="E85" s="83">
        <f t="shared" si="0"/>
        <v>0</v>
      </c>
      <c r="F85" s="76">
        <v>0</v>
      </c>
    </row>
    <row r="86" spans="1:20" ht="15" customHeight="1" x14ac:dyDescent="0.3">
      <c r="A86" s="74" t="s">
        <v>82</v>
      </c>
      <c r="B86" s="72">
        <v>409</v>
      </c>
      <c r="C86" s="104">
        <v>0</v>
      </c>
      <c r="D86" s="82">
        <v>0</v>
      </c>
      <c r="E86" s="83">
        <f t="shared" si="0"/>
        <v>0</v>
      </c>
      <c r="F86" s="76">
        <v>0</v>
      </c>
    </row>
    <row r="87" spans="1:20" ht="54" x14ac:dyDescent="0.3">
      <c r="A87" s="74" t="s">
        <v>178</v>
      </c>
      <c r="B87" s="70">
        <v>500</v>
      </c>
      <c r="C87" s="104">
        <v>0</v>
      </c>
      <c r="D87" s="80">
        <v>0</v>
      </c>
      <c r="E87" s="81">
        <f t="shared" ref="E87:E100" si="2">D87-C87</f>
        <v>0</v>
      </c>
      <c r="F87" s="76">
        <v>0</v>
      </c>
    </row>
    <row r="88" spans="1:20" ht="34.5" customHeight="1" x14ac:dyDescent="0.3">
      <c r="A88" s="74" t="s">
        <v>186</v>
      </c>
      <c r="B88" s="70">
        <v>600</v>
      </c>
      <c r="C88" s="104">
        <v>0</v>
      </c>
      <c r="D88" s="78">
        <v>0</v>
      </c>
      <c r="E88" s="75">
        <f t="shared" si="2"/>
        <v>0</v>
      </c>
      <c r="F88" s="76">
        <v>0</v>
      </c>
      <c r="G88" s="155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</row>
    <row r="89" spans="1:20" ht="18" x14ac:dyDescent="0.3">
      <c r="A89" s="71" t="s">
        <v>83</v>
      </c>
      <c r="B89" s="72">
        <v>700</v>
      </c>
      <c r="C89" s="80">
        <f>SUM(C24)</f>
        <v>20609.8</v>
      </c>
      <c r="D89" s="80">
        <f>D24+D87</f>
        <v>17534.3</v>
      </c>
      <c r="E89" s="75">
        <f t="shared" si="2"/>
        <v>-3075.5</v>
      </c>
      <c r="F89" s="76">
        <f t="shared" ref="F89:F100" si="3">D89/C89</f>
        <v>0.85077487408902563</v>
      </c>
    </row>
    <row r="90" spans="1:20" ht="18" x14ac:dyDescent="0.3">
      <c r="A90" s="71" t="s">
        <v>84</v>
      </c>
      <c r="B90" s="72">
        <v>800</v>
      </c>
      <c r="C90" s="80">
        <v>20565.7</v>
      </c>
      <c r="D90" s="80">
        <f>D100</f>
        <v>18946.600000000002</v>
      </c>
      <c r="E90" s="81">
        <f t="shared" si="2"/>
        <v>-1619.0999999999985</v>
      </c>
      <c r="F90" s="76">
        <f t="shared" si="3"/>
        <v>0.9212718263905435</v>
      </c>
    </row>
    <row r="91" spans="1:20" ht="18" x14ac:dyDescent="0.3">
      <c r="A91" s="71" t="s">
        <v>85</v>
      </c>
      <c r="B91" s="84">
        <v>900</v>
      </c>
      <c r="C91" s="80">
        <v>44.1</v>
      </c>
      <c r="D91" s="80">
        <f>D89-D90</f>
        <v>-1412.3000000000029</v>
      </c>
      <c r="E91" s="81">
        <f t="shared" si="2"/>
        <v>-1456.4000000000028</v>
      </c>
      <c r="F91" s="76">
        <v>0</v>
      </c>
    </row>
    <row r="92" spans="1:20" ht="18" x14ac:dyDescent="0.3">
      <c r="A92" s="71" t="s">
        <v>86</v>
      </c>
      <c r="B92" s="85"/>
      <c r="C92" s="86"/>
      <c r="D92" s="71"/>
      <c r="E92" s="75"/>
      <c r="F92" s="76"/>
    </row>
    <row r="93" spans="1:20" ht="36" x14ac:dyDescent="0.3">
      <c r="A93" s="74" t="s">
        <v>179</v>
      </c>
      <c r="B93" s="72">
        <v>1000</v>
      </c>
      <c r="C93" s="80">
        <f>C35+C42+C43+C55+C95+C31</f>
        <v>4407</v>
      </c>
      <c r="D93" s="80">
        <f>D35+D42+D43+D55+D95+D31</f>
        <v>3561.0000000000005</v>
      </c>
      <c r="E93" s="75">
        <f t="shared" si="2"/>
        <v>-845.99999999999955</v>
      </c>
      <c r="F93" s="76">
        <f t="shared" si="3"/>
        <v>0.80803267528931255</v>
      </c>
      <c r="G93" s="4"/>
    </row>
    <row r="94" spans="1:20" ht="33.75" customHeight="1" x14ac:dyDescent="0.3">
      <c r="A94" s="74" t="s">
        <v>87</v>
      </c>
      <c r="B94" s="72">
        <v>1001</v>
      </c>
      <c r="C94" s="80">
        <v>0</v>
      </c>
      <c r="D94" s="80">
        <v>0</v>
      </c>
      <c r="E94" s="81">
        <f t="shared" si="2"/>
        <v>0</v>
      </c>
      <c r="F94" s="76">
        <v>0</v>
      </c>
      <c r="G94" s="4"/>
    </row>
    <row r="95" spans="1:20" ht="36" x14ac:dyDescent="0.3">
      <c r="A95" s="74" t="s">
        <v>180</v>
      </c>
      <c r="B95" s="72">
        <v>1002</v>
      </c>
      <c r="C95" s="80">
        <f>C32+C38+C39+C40+C41+C50</f>
        <v>2601.2999999999997</v>
      </c>
      <c r="D95" s="80">
        <f>D32+D38+D39+D40+D41+D50</f>
        <v>2062.2000000000003</v>
      </c>
      <c r="E95" s="75">
        <f t="shared" si="2"/>
        <v>-539.09999999999945</v>
      </c>
      <c r="F95" s="76">
        <f t="shared" si="3"/>
        <v>0.79275746742013631</v>
      </c>
      <c r="G95" s="4"/>
    </row>
    <row r="96" spans="1:20" ht="18" x14ac:dyDescent="0.3">
      <c r="A96" s="74" t="s">
        <v>33</v>
      </c>
      <c r="B96" s="72">
        <v>1100</v>
      </c>
      <c r="C96" s="80">
        <f>C33+C62+C80</f>
        <v>12046.4</v>
      </c>
      <c r="D96" s="80">
        <f>D33+D62+D80</f>
        <v>12132.8</v>
      </c>
      <c r="E96" s="75">
        <f t="shared" si="2"/>
        <v>86.399999999999636</v>
      </c>
      <c r="F96" s="76">
        <f t="shared" si="3"/>
        <v>1.0071722672333643</v>
      </c>
      <c r="G96" s="4"/>
    </row>
    <row r="97" spans="1:9" ht="18" x14ac:dyDescent="0.3">
      <c r="A97" s="74" t="s">
        <v>34</v>
      </c>
      <c r="B97" s="72">
        <v>1200</v>
      </c>
      <c r="C97" s="80">
        <v>2632.1</v>
      </c>
      <c r="D97" s="80">
        <f>D34+D63+D81</f>
        <v>2439.2000000000003</v>
      </c>
      <c r="E97" s="81">
        <f t="shared" si="2"/>
        <v>-192.89999999999964</v>
      </c>
      <c r="F97" s="76">
        <f t="shared" si="3"/>
        <v>0.92671251092283746</v>
      </c>
    </row>
    <row r="98" spans="1:9" ht="18" x14ac:dyDescent="0.3">
      <c r="A98" s="74" t="s">
        <v>88</v>
      </c>
      <c r="B98" s="72">
        <v>1300</v>
      </c>
      <c r="C98" s="80">
        <f>C82+C64+C36</f>
        <v>0</v>
      </c>
      <c r="D98" s="73">
        <f>D82+D64+D36</f>
        <v>0</v>
      </c>
      <c r="E98" s="75">
        <f t="shared" si="2"/>
        <v>0</v>
      </c>
      <c r="F98" s="76">
        <v>0</v>
      </c>
    </row>
    <row r="99" spans="1:9" ht="18" x14ac:dyDescent="0.3">
      <c r="A99" s="74" t="s">
        <v>89</v>
      </c>
      <c r="B99" s="72">
        <v>1400</v>
      </c>
      <c r="C99" s="80">
        <f>C36+C37+C44+C45+C46+C47+C48+C49+C51+C52+C53+C56+C57+C58+C59+C60+C61+C64+C65+C66+C67+C68+C69+C70+C71+C72+C73+C74+C77+C88</f>
        <v>1480.2</v>
      </c>
      <c r="D99" s="80">
        <f>D36+D37+D44+D45+D46+D47+D48+D49+D51+D52+D53+D56+D57+D58+D59+D60+D61+D64+D65+D66+D67+D68+D69+D70+D71+D72+D73+D74+D77+D88</f>
        <v>813.6</v>
      </c>
      <c r="E99" s="75">
        <f t="shared" si="2"/>
        <v>-666.6</v>
      </c>
      <c r="F99" s="76">
        <f t="shared" si="3"/>
        <v>0.54965545196595056</v>
      </c>
    </row>
    <row r="100" spans="1:9" ht="18" x14ac:dyDescent="0.3">
      <c r="A100" s="71" t="s">
        <v>90</v>
      </c>
      <c r="B100" s="84">
        <v>1500</v>
      </c>
      <c r="C100" s="80">
        <v>20565.7</v>
      </c>
      <c r="D100" s="80">
        <f>SUM(D96:D99,D93)</f>
        <v>18946.600000000002</v>
      </c>
      <c r="E100" s="81">
        <f t="shared" si="2"/>
        <v>-1619.0999999999985</v>
      </c>
      <c r="F100" s="76">
        <f t="shared" si="3"/>
        <v>0.9212718263905435</v>
      </c>
    </row>
    <row r="101" spans="1:9" ht="18" x14ac:dyDescent="0.3">
      <c r="A101" s="87"/>
      <c r="B101" s="88"/>
      <c r="C101" s="88"/>
      <c r="D101" s="88"/>
      <c r="E101" s="88"/>
      <c r="F101" s="88"/>
      <c r="H101" s="4"/>
      <c r="I101" s="4"/>
    </row>
    <row r="102" spans="1:9" ht="18" x14ac:dyDescent="0.3">
      <c r="A102" s="89"/>
      <c r="B102" s="88"/>
      <c r="C102" s="88"/>
      <c r="D102" s="88"/>
      <c r="E102" s="88"/>
      <c r="F102" s="88"/>
      <c r="H102" s="4"/>
      <c r="I102" s="4"/>
    </row>
    <row r="103" spans="1:9" ht="34.5" customHeight="1" thickBot="1" x14ac:dyDescent="0.35">
      <c r="A103" s="96" t="s">
        <v>197</v>
      </c>
      <c r="B103" s="90"/>
      <c r="C103" s="90"/>
      <c r="D103" s="154" t="s">
        <v>198</v>
      </c>
      <c r="E103" s="154"/>
      <c r="F103" s="154"/>
      <c r="H103" s="4"/>
      <c r="I103" s="4"/>
    </row>
    <row r="104" spans="1:9" ht="15.6" customHeight="1" x14ac:dyDescent="0.3">
      <c r="A104" s="97" t="s">
        <v>91</v>
      </c>
      <c r="B104" s="91"/>
      <c r="C104" s="127"/>
      <c r="D104" s="128" t="s">
        <v>93</v>
      </c>
      <c r="E104" s="128"/>
      <c r="F104" s="128"/>
      <c r="H104" s="4"/>
      <c r="I104" s="4"/>
    </row>
    <row r="105" spans="1:9" ht="18" x14ac:dyDescent="0.35">
      <c r="A105" s="68"/>
      <c r="B105" s="67"/>
      <c r="C105" s="68"/>
      <c r="D105" s="68"/>
      <c r="E105" s="68"/>
      <c r="F105" s="68"/>
    </row>
    <row r="106" spans="1:9" ht="18" x14ac:dyDescent="0.35">
      <c r="A106" s="68"/>
      <c r="B106" s="67"/>
      <c r="C106" s="68"/>
      <c r="D106" s="68"/>
      <c r="E106" s="68"/>
      <c r="F106" s="68"/>
    </row>
    <row r="107" spans="1:9" ht="18" x14ac:dyDescent="0.35">
      <c r="A107" s="68"/>
      <c r="B107" s="67"/>
      <c r="C107" s="68"/>
      <c r="D107" s="68"/>
      <c r="E107" s="68"/>
      <c r="F107" s="68"/>
    </row>
    <row r="108" spans="1:9" ht="21" x14ac:dyDescent="0.4">
      <c r="A108" s="60"/>
      <c r="B108" s="59"/>
      <c r="C108" s="60"/>
      <c r="D108" s="60"/>
      <c r="E108" s="60"/>
      <c r="F108" s="60"/>
    </row>
  </sheetData>
  <mergeCells count="42">
    <mergeCell ref="D103:F103"/>
    <mergeCell ref="G88:T88"/>
    <mergeCell ref="G61:P61"/>
    <mergeCell ref="D8:E8"/>
    <mergeCell ref="D10:E10"/>
    <mergeCell ref="D9:E9"/>
    <mergeCell ref="G72:O72"/>
    <mergeCell ref="G76:N76"/>
    <mergeCell ref="G44:L44"/>
    <mergeCell ref="G42:K42"/>
    <mergeCell ref="G74:L74"/>
    <mergeCell ref="D5:F5"/>
    <mergeCell ref="D11:E11"/>
    <mergeCell ref="D12:E12"/>
    <mergeCell ref="D6:E6"/>
    <mergeCell ref="D7:E7"/>
    <mergeCell ref="B11:C11"/>
    <mergeCell ref="G58:L58"/>
    <mergeCell ref="G32:M32"/>
    <mergeCell ref="G35:N35"/>
    <mergeCell ref="G37:U37"/>
    <mergeCell ref="G53:K53"/>
    <mergeCell ref="G43:L43"/>
    <mergeCell ref="G38:K38"/>
    <mergeCell ref="B12:C12"/>
    <mergeCell ref="B20:B21"/>
    <mergeCell ref="D104:F104"/>
    <mergeCell ref="B2:F2"/>
    <mergeCell ref="D3:F3"/>
    <mergeCell ref="D4:F4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</mergeCells>
  <pageMargins left="0.31496062992125984" right="0.31496062992125984" top="0.35433070866141736" bottom="0.35433070866141736" header="0.31496062992125984" footer="0.31496062992125984"/>
  <pageSetup paperSize="9" scale="86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opLeftCell="A5" zoomScale="120" zoomScaleNormal="120" workbookViewId="0">
      <selection activeCell="D25" sqref="D25"/>
    </sheetView>
  </sheetViews>
  <sheetFormatPr defaultColWidth="8.88671875" defaultRowHeight="15.6" x14ac:dyDescent="0.3"/>
  <cols>
    <col min="1" max="1" width="42.33203125" style="2" customWidth="1"/>
    <col min="2" max="2" width="8.88671875" style="2"/>
    <col min="3" max="3" width="12" style="2" customWidth="1"/>
    <col min="4" max="4" width="14.5546875" style="2" customWidth="1"/>
    <col min="5" max="5" width="14.88671875" style="2" customWidth="1"/>
    <col min="6" max="6" width="11.44140625" style="2" customWidth="1"/>
    <col min="7" max="16384" width="8.88671875" style="2"/>
  </cols>
  <sheetData>
    <row r="1" spans="1:7" x14ac:dyDescent="0.3">
      <c r="D1" s="12"/>
      <c r="F1" s="12" t="s">
        <v>95</v>
      </c>
    </row>
    <row r="2" spans="1:7" x14ac:dyDescent="0.3">
      <c r="A2" s="161" t="s">
        <v>96</v>
      </c>
      <c r="B2" s="161"/>
      <c r="C2" s="161"/>
      <c r="D2" s="161"/>
      <c r="E2" s="161"/>
      <c r="F2" s="161"/>
    </row>
    <row r="3" spans="1:7" ht="8.4" customHeight="1" x14ac:dyDescent="0.3"/>
    <row r="4" spans="1:7" ht="15" customHeight="1" x14ac:dyDescent="0.3">
      <c r="A4" s="163" t="s">
        <v>15</v>
      </c>
      <c r="B4" s="163" t="s">
        <v>94</v>
      </c>
      <c r="C4" s="163" t="s">
        <v>18</v>
      </c>
      <c r="D4" s="163"/>
      <c r="E4" s="163"/>
      <c r="F4" s="163"/>
      <c r="G4" s="4"/>
    </row>
    <row r="5" spans="1:7" ht="37.200000000000003" customHeight="1" x14ac:dyDescent="0.3">
      <c r="A5" s="163"/>
      <c r="B5" s="163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3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399999999999999" customHeight="1" x14ac:dyDescent="0.3">
      <c r="A7" s="8" t="s">
        <v>97</v>
      </c>
      <c r="B7" s="8"/>
      <c r="C7" s="9"/>
      <c r="D7" s="9"/>
      <c r="E7" s="9"/>
      <c r="F7" s="9"/>
      <c r="G7" s="4"/>
    </row>
    <row r="8" spans="1:7" ht="47.4" customHeight="1" x14ac:dyDescent="0.3">
      <c r="A8" s="5" t="s">
        <v>98</v>
      </c>
      <c r="B8" s="9">
        <v>2000</v>
      </c>
      <c r="C8" s="9">
        <v>529.70000000000005</v>
      </c>
      <c r="D8" s="9">
        <v>6161.4</v>
      </c>
      <c r="E8" s="10">
        <f>D8-C8</f>
        <v>5631.7</v>
      </c>
      <c r="F8" s="108">
        <f>D8/C8</f>
        <v>11.631867094581837</v>
      </c>
      <c r="G8" s="4"/>
    </row>
    <row r="9" spans="1:7" ht="34.200000000000003" customHeight="1" x14ac:dyDescent="0.3">
      <c r="A9" s="5" t="s">
        <v>99</v>
      </c>
      <c r="B9" s="5">
        <v>2001</v>
      </c>
      <c r="C9" s="9"/>
      <c r="D9" s="9"/>
      <c r="E9" s="10">
        <f t="shared" ref="E9:E28" si="0">D9-C9</f>
        <v>0</v>
      </c>
      <c r="F9" s="108">
        <v>0</v>
      </c>
      <c r="G9" s="4"/>
    </row>
    <row r="10" spans="1:7" ht="18.600000000000001" customHeight="1" x14ac:dyDescent="0.3">
      <c r="A10" s="5" t="s">
        <v>100</v>
      </c>
      <c r="B10" s="5">
        <v>2002</v>
      </c>
      <c r="C10" s="9"/>
      <c r="D10" s="9"/>
      <c r="E10" s="10">
        <f t="shared" si="0"/>
        <v>0</v>
      </c>
      <c r="F10" s="108">
        <v>0</v>
      </c>
      <c r="G10" s="4"/>
    </row>
    <row r="11" spans="1:7" ht="32.4" customHeight="1" x14ac:dyDescent="0.3">
      <c r="A11" s="5" t="s">
        <v>101</v>
      </c>
      <c r="B11" s="5">
        <v>2003</v>
      </c>
      <c r="C11" s="9"/>
      <c r="D11" s="9"/>
      <c r="E11" s="10">
        <f t="shared" si="0"/>
        <v>0</v>
      </c>
      <c r="F11" s="108">
        <v>0</v>
      </c>
      <c r="G11" s="4"/>
    </row>
    <row r="12" spans="1:7" ht="20.399999999999999" customHeight="1" x14ac:dyDescent="0.3">
      <c r="A12" s="5" t="s">
        <v>102</v>
      </c>
      <c r="B12" s="5">
        <v>2004</v>
      </c>
      <c r="C12" s="9"/>
      <c r="D12" s="9"/>
      <c r="E12" s="10">
        <f t="shared" si="0"/>
        <v>0</v>
      </c>
      <c r="F12" s="108">
        <v>0</v>
      </c>
      <c r="G12" s="4"/>
    </row>
    <row r="13" spans="1:7" ht="18" customHeight="1" x14ac:dyDescent="0.3">
      <c r="A13" s="9" t="s">
        <v>187</v>
      </c>
      <c r="B13" s="5">
        <v>2005</v>
      </c>
      <c r="C13" s="9"/>
      <c r="D13" s="9">
        <v>1412.3</v>
      </c>
      <c r="E13" s="10">
        <f t="shared" si="0"/>
        <v>1412.3</v>
      </c>
      <c r="F13" s="108">
        <v>0</v>
      </c>
      <c r="G13" s="4"/>
    </row>
    <row r="14" spans="1:7" ht="34.200000000000003" customHeight="1" x14ac:dyDescent="0.3">
      <c r="A14" s="5" t="s">
        <v>103</v>
      </c>
      <c r="B14" s="5">
        <v>2006</v>
      </c>
      <c r="C14" s="9">
        <v>573.79999999999995</v>
      </c>
      <c r="D14" s="9">
        <v>4749.1000000000004</v>
      </c>
      <c r="E14" s="10">
        <f t="shared" si="0"/>
        <v>4175.3</v>
      </c>
      <c r="F14" s="108">
        <f>D14/C14</f>
        <v>8.2765772046009083</v>
      </c>
      <c r="G14" s="4"/>
    </row>
    <row r="15" spans="1:7" ht="47.4" customHeight="1" x14ac:dyDescent="0.3">
      <c r="A15" s="8" t="s">
        <v>104</v>
      </c>
      <c r="B15" s="11">
        <v>2100</v>
      </c>
      <c r="C15" s="98">
        <f>SUM(C16:C20)</f>
        <v>2168.4</v>
      </c>
      <c r="D15" s="98">
        <f>SUM(D16:D20)</f>
        <v>2183.7040000000002</v>
      </c>
      <c r="E15" s="99">
        <f t="shared" si="0"/>
        <v>15.304000000000087</v>
      </c>
      <c r="F15" s="108">
        <f>D15/C15</f>
        <v>1.0070577384246449</v>
      </c>
      <c r="G15" s="4"/>
    </row>
    <row r="16" spans="1:7" ht="18.600000000000001" customHeight="1" x14ac:dyDescent="0.3">
      <c r="A16" s="9" t="s">
        <v>105</v>
      </c>
      <c r="B16" s="9">
        <v>2101</v>
      </c>
      <c r="C16" s="53">
        <v>2168.4</v>
      </c>
      <c r="D16" s="53">
        <f>'Таблиця 1'!D96*0.18</f>
        <v>2183.904</v>
      </c>
      <c r="E16" s="54">
        <f t="shared" si="0"/>
        <v>15.503999999999905</v>
      </c>
      <c r="F16" s="108">
        <f>D16/C16</f>
        <v>1.0071499723298285</v>
      </c>
      <c r="G16" s="4"/>
    </row>
    <row r="17" spans="1:7" ht="17.399999999999999" customHeight="1" x14ac:dyDescent="0.3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-0.2</v>
      </c>
      <c r="E17" s="10">
        <f t="shared" si="0"/>
        <v>-0.2</v>
      </c>
      <c r="F17" s="108">
        <v>0</v>
      </c>
      <c r="G17" s="4"/>
    </row>
    <row r="18" spans="1:7" ht="15" customHeight="1" x14ac:dyDescent="0.3">
      <c r="A18" s="9" t="s">
        <v>107</v>
      </c>
      <c r="B18" s="9">
        <v>2103</v>
      </c>
      <c r="C18" s="9"/>
      <c r="D18" s="9"/>
      <c r="E18" s="10">
        <f t="shared" si="0"/>
        <v>0</v>
      </c>
      <c r="F18" s="108">
        <v>0</v>
      </c>
      <c r="G18" s="4"/>
    </row>
    <row r="19" spans="1:7" ht="15" customHeight="1" x14ac:dyDescent="0.3">
      <c r="A19" s="9" t="s">
        <v>108</v>
      </c>
      <c r="B19" s="9">
        <v>2104</v>
      </c>
      <c r="C19" s="9"/>
      <c r="D19" s="9"/>
      <c r="E19" s="10">
        <f t="shared" si="0"/>
        <v>0</v>
      </c>
      <c r="F19" s="108">
        <v>0</v>
      </c>
      <c r="G19" s="4"/>
    </row>
    <row r="20" spans="1:7" ht="20.399999999999999" customHeight="1" x14ac:dyDescent="0.3">
      <c r="A20" s="9" t="s">
        <v>109</v>
      </c>
      <c r="B20" s="9">
        <v>2105</v>
      </c>
      <c r="C20" s="9"/>
      <c r="D20" s="9"/>
      <c r="E20" s="10">
        <f t="shared" si="0"/>
        <v>0</v>
      </c>
      <c r="F20" s="108">
        <v>0</v>
      </c>
      <c r="G20" s="4"/>
    </row>
    <row r="21" spans="1:7" ht="35.4" customHeight="1" x14ac:dyDescent="0.3">
      <c r="A21" s="8" t="s">
        <v>110</v>
      </c>
      <c r="B21" s="11">
        <v>2200</v>
      </c>
      <c r="C21" s="98">
        <f>SUM(C22:C25)</f>
        <v>2812.7959999999998</v>
      </c>
      <c r="D21" s="98">
        <f>SUM(D22:D25)</f>
        <v>3045.84</v>
      </c>
      <c r="E21" s="99">
        <f t="shared" si="0"/>
        <v>233.04400000000032</v>
      </c>
      <c r="F21" s="108">
        <f>D21/C21</f>
        <v>1.0828513692425616</v>
      </c>
      <c r="G21" s="4"/>
    </row>
    <row r="22" spans="1:7" ht="20.399999999999999" customHeight="1" x14ac:dyDescent="0.3">
      <c r="A22" s="9" t="s">
        <v>111</v>
      </c>
      <c r="B22" s="9">
        <v>2201</v>
      </c>
      <c r="C22" s="9"/>
      <c r="D22" s="9"/>
      <c r="E22" s="10">
        <f t="shared" si="0"/>
        <v>0</v>
      </c>
      <c r="F22" s="108">
        <v>0</v>
      </c>
      <c r="G22" s="4"/>
    </row>
    <row r="23" spans="1:7" ht="34.950000000000003" customHeight="1" x14ac:dyDescent="0.3">
      <c r="A23" s="9" t="s">
        <v>112</v>
      </c>
      <c r="B23" s="9">
        <v>2202</v>
      </c>
      <c r="C23" s="53">
        <f>'Таблиця 1'!C97</f>
        <v>2632.1</v>
      </c>
      <c r="D23" s="53">
        <f>'Таблиця 1'!D97</f>
        <v>2439.2000000000003</v>
      </c>
      <c r="E23" s="54">
        <f t="shared" si="0"/>
        <v>-192.89999999999964</v>
      </c>
      <c r="F23" s="108">
        <f>D23/C23</f>
        <v>0.92671251092283746</v>
      </c>
      <c r="G23" s="4"/>
    </row>
    <row r="24" spans="1:7" ht="33.6" customHeight="1" x14ac:dyDescent="0.3">
      <c r="A24" s="9" t="s">
        <v>113</v>
      </c>
      <c r="B24" s="9">
        <v>2203</v>
      </c>
      <c r="C24" s="9"/>
      <c r="D24" s="9"/>
      <c r="E24" s="10">
        <f t="shared" si="0"/>
        <v>0</v>
      </c>
      <c r="F24" s="108">
        <v>0</v>
      </c>
      <c r="G24" s="4"/>
    </row>
    <row r="25" spans="1:7" ht="24" customHeight="1" x14ac:dyDescent="0.3">
      <c r="A25" s="9" t="s">
        <v>195</v>
      </c>
      <c r="B25" s="9">
        <v>2204</v>
      </c>
      <c r="C25" s="53">
        <f>'Таблиця 1'!C96*0.015</f>
        <v>180.696</v>
      </c>
      <c r="D25" s="53">
        <f>'Таблиця 1'!D96*0.05</f>
        <v>606.64</v>
      </c>
      <c r="E25" s="54">
        <f t="shared" si="0"/>
        <v>425.94399999999996</v>
      </c>
      <c r="F25" s="108">
        <f>D25/C25</f>
        <v>3.3572408907778812</v>
      </c>
      <c r="G25" s="4"/>
    </row>
    <row r="26" spans="1:7" ht="31.95" customHeight="1" x14ac:dyDescent="0.3">
      <c r="A26" s="8" t="s">
        <v>114</v>
      </c>
      <c r="B26" s="11">
        <v>2300</v>
      </c>
      <c r="C26" s="9"/>
      <c r="D26" s="9"/>
      <c r="E26" s="10">
        <f t="shared" si="0"/>
        <v>0</v>
      </c>
      <c r="F26" s="108">
        <v>0</v>
      </c>
      <c r="G26" s="4"/>
    </row>
    <row r="27" spans="1:7" ht="65.400000000000006" customHeight="1" x14ac:dyDescent="0.3">
      <c r="A27" s="9" t="s">
        <v>115</v>
      </c>
      <c r="B27" s="9">
        <v>2301</v>
      </c>
      <c r="C27" s="9"/>
      <c r="D27" s="9"/>
      <c r="E27" s="10">
        <f t="shared" si="0"/>
        <v>0</v>
      </c>
      <c r="F27" s="108">
        <v>0</v>
      </c>
      <c r="G27" s="4"/>
    </row>
    <row r="28" spans="1:7" ht="35.4" customHeight="1" x14ac:dyDescent="0.3">
      <c r="A28" s="9" t="s">
        <v>116</v>
      </c>
      <c r="B28" s="9">
        <v>2302</v>
      </c>
      <c r="C28" s="9"/>
      <c r="D28" s="9"/>
      <c r="E28" s="10">
        <f t="shared" si="0"/>
        <v>0</v>
      </c>
      <c r="F28" s="108">
        <v>0</v>
      </c>
      <c r="G28" s="4"/>
    </row>
    <row r="29" spans="1:7" ht="12.6" customHeight="1" x14ac:dyDescent="0.3">
      <c r="A29" s="4"/>
      <c r="B29" s="4"/>
      <c r="C29" s="4"/>
      <c r="D29" s="4"/>
      <c r="E29" s="50"/>
      <c r="F29" s="50"/>
      <c r="G29" s="4"/>
    </row>
    <row r="30" spans="1:7" ht="16.5" customHeight="1" thickBot="1" x14ac:dyDescent="0.35">
      <c r="A30" s="95" t="s">
        <v>197</v>
      </c>
      <c r="B30" s="14"/>
      <c r="C30" s="14"/>
      <c r="D30" s="154" t="s">
        <v>198</v>
      </c>
      <c r="E30" s="154"/>
      <c r="F30" s="154"/>
    </row>
    <row r="31" spans="1:7" ht="14.4" customHeight="1" x14ac:dyDescent="0.3">
      <c r="A31" s="48" t="s">
        <v>91</v>
      </c>
      <c r="B31" s="13" t="s">
        <v>92</v>
      </c>
      <c r="C31" s="13"/>
      <c r="D31" s="13"/>
      <c r="E31" s="162" t="s">
        <v>93</v>
      </c>
      <c r="F31" s="162"/>
    </row>
  </sheetData>
  <mergeCells count="6">
    <mergeCell ref="A2:F2"/>
    <mergeCell ref="E31:F31"/>
    <mergeCell ref="C4:F4"/>
    <mergeCell ref="B4:B5"/>
    <mergeCell ref="A4:A5"/>
    <mergeCell ref="D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zoomScale="130" zoomScaleNormal="130" zoomScaleSheetLayoutView="120" workbookViewId="0">
      <selection activeCell="D24" sqref="D24"/>
    </sheetView>
  </sheetViews>
  <sheetFormatPr defaultRowHeight="14.4" x14ac:dyDescent="0.3"/>
  <cols>
    <col min="1" max="1" width="38.6640625" customWidth="1"/>
    <col min="3" max="3" width="11.6640625" customWidth="1"/>
    <col min="4" max="4" width="10.88671875" customWidth="1"/>
    <col min="5" max="5" width="13.6640625" customWidth="1"/>
    <col min="6" max="6" width="12" customWidth="1"/>
  </cols>
  <sheetData>
    <row r="1" spans="1:6" x14ac:dyDescent="0.3">
      <c r="A1" s="16"/>
      <c r="F1" s="16" t="s">
        <v>117</v>
      </c>
    </row>
    <row r="2" spans="1:6" x14ac:dyDescent="0.3">
      <c r="A2" s="167" t="s">
        <v>118</v>
      </c>
      <c r="B2" s="167"/>
      <c r="C2" s="167"/>
      <c r="D2" s="167"/>
      <c r="E2" s="167"/>
      <c r="F2" s="167"/>
    </row>
    <row r="3" spans="1:6" ht="15" thickBot="1" x14ac:dyDescent="0.35"/>
    <row r="4" spans="1:6" ht="15" thickBot="1" x14ac:dyDescent="0.35">
      <c r="A4" s="168" t="s">
        <v>15</v>
      </c>
      <c r="B4" s="17" t="s">
        <v>16</v>
      </c>
      <c r="C4" s="171" t="s">
        <v>18</v>
      </c>
      <c r="D4" s="172"/>
      <c r="E4" s="172"/>
      <c r="F4" s="173"/>
    </row>
    <row r="5" spans="1:6" x14ac:dyDescent="0.3">
      <c r="A5" s="169"/>
      <c r="B5" s="18" t="s">
        <v>17</v>
      </c>
      <c r="C5" s="168" t="s">
        <v>19</v>
      </c>
      <c r="D5" s="168" t="s">
        <v>20</v>
      </c>
      <c r="E5" s="168" t="s">
        <v>21</v>
      </c>
      <c r="F5" s="168" t="s">
        <v>22</v>
      </c>
    </row>
    <row r="6" spans="1:6" ht="15" thickBot="1" x14ac:dyDescent="0.35">
      <c r="A6" s="170"/>
      <c r="B6" s="19"/>
      <c r="C6" s="170"/>
      <c r="D6" s="170"/>
      <c r="E6" s="170"/>
      <c r="F6" s="170"/>
    </row>
    <row r="7" spans="1:6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" thickBot="1" x14ac:dyDescent="0.35">
      <c r="A8" s="164" t="s">
        <v>119</v>
      </c>
      <c r="B8" s="165"/>
      <c r="C8" s="165"/>
      <c r="D8" s="165"/>
      <c r="E8" s="165"/>
      <c r="F8" s="166"/>
    </row>
    <row r="9" spans="1:6" ht="34.200000000000003" customHeight="1" thickBot="1" x14ac:dyDescent="0.35">
      <c r="A9" s="23" t="s">
        <v>120</v>
      </c>
      <c r="B9" s="22">
        <v>3000</v>
      </c>
      <c r="C9" s="20">
        <f>SUM(C10:C14)</f>
        <v>20609.8</v>
      </c>
      <c r="D9" s="20">
        <f>SUM(D10:D21)</f>
        <v>17534.3</v>
      </c>
      <c r="E9" s="20">
        <f t="shared" ref="E9:E14" si="0">D9-C9</f>
        <v>-3075.5</v>
      </c>
      <c r="F9" s="43">
        <f>D9/C9</f>
        <v>0.85077487408902563</v>
      </c>
    </row>
    <row r="10" spans="1:6" ht="42" customHeight="1" thickBot="1" x14ac:dyDescent="0.35">
      <c r="A10" s="25" t="s">
        <v>121</v>
      </c>
      <c r="B10" s="20">
        <v>3001</v>
      </c>
      <c r="C10" s="20">
        <v>504.4</v>
      </c>
      <c r="D10" s="20">
        <v>308.8</v>
      </c>
      <c r="E10" s="20">
        <f t="shared" si="0"/>
        <v>-195.59999999999997</v>
      </c>
      <c r="F10" s="43">
        <f>D10/C10</f>
        <v>0.61221252973830298</v>
      </c>
    </row>
    <row r="11" spans="1:6" ht="23.4" customHeight="1" thickBot="1" x14ac:dyDescent="0.35">
      <c r="A11" s="27" t="s">
        <v>25</v>
      </c>
      <c r="B11" s="20">
        <v>3002</v>
      </c>
      <c r="C11" s="20">
        <v>3601.2</v>
      </c>
      <c r="D11" s="20">
        <v>2445.9</v>
      </c>
      <c r="E11" s="20">
        <f t="shared" si="0"/>
        <v>-1155.2999999999997</v>
      </c>
      <c r="F11" s="43">
        <f>D11/C11</f>
        <v>0.67919026991003006</v>
      </c>
    </row>
    <row r="12" spans="1:6" ht="26.4" customHeight="1" thickBot="1" x14ac:dyDescent="0.35">
      <c r="A12" s="27" t="s">
        <v>26</v>
      </c>
      <c r="B12" s="20">
        <v>3003</v>
      </c>
      <c r="C12" s="20">
        <v>0</v>
      </c>
      <c r="D12" s="20">
        <v>0</v>
      </c>
      <c r="E12" s="20">
        <f t="shared" si="0"/>
        <v>0</v>
      </c>
      <c r="F12" s="43">
        <v>0</v>
      </c>
    </row>
    <row r="13" spans="1:6" ht="15" thickBot="1" x14ac:dyDescent="0.35">
      <c r="A13" s="27" t="s">
        <v>27</v>
      </c>
      <c r="B13" s="20">
        <v>3004</v>
      </c>
      <c r="C13" s="20">
        <f>'Таблиця 1'!C27</f>
        <v>16169.4</v>
      </c>
      <c r="D13" s="57">
        <f>'Таблиця 1'!D27</f>
        <v>14350.3</v>
      </c>
      <c r="E13" s="20">
        <f t="shared" si="0"/>
        <v>-1819.1000000000004</v>
      </c>
      <c r="F13" s="43">
        <f>D13/C13</f>
        <v>0.88749737157841357</v>
      </c>
    </row>
    <row r="14" spans="1:6" ht="15" thickBot="1" x14ac:dyDescent="0.35">
      <c r="A14" s="27" t="s">
        <v>28</v>
      </c>
      <c r="B14" s="20">
        <v>3005</v>
      </c>
      <c r="C14" s="20">
        <v>334.8</v>
      </c>
      <c r="D14" s="20">
        <v>425.5</v>
      </c>
      <c r="E14" s="20">
        <f t="shared" si="0"/>
        <v>90.699999999999989</v>
      </c>
      <c r="F14" s="43">
        <f>D14/C14</f>
        <v>1.2709080047789725</v>
      </c>
    </row>
    <row r="15" spans="1:6" ht="24" customHeight="1" thickBot="1" x14ac:dyDescent="0.35">
      <c r="A15" s="25" t="s">
        <v>122</v>
      </c>
      <c r="B15" s="28">
        <v>3100</v>
      </c>
      <c r="C15" s="20"/>
      <c r="D15" s="20"/>
      <c r="E15" s="20"/>
      <c r="F15" s="20"/>
    </row>
    <row r="16" spans="1:6" ht="20.399999999999999" customHeight="1" thickBot="1" x14ac:dyDescent="0.35">
      <c r="A16" s="25" t="s">
        <v>123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5">
      <c r="A17" s="25" t="s">
        <v>124</v>
      </c>
      <c r="B17" s="28">
        <v>3200</v>
      </c>
      <c r="C17" s="20"/>
      <c r="D17" s="105"/>
      <c r="E17" s="20"/>
      <c r="F17" s="20"/>
    </row>
    <row r="18" spans="1:6" ht="22.95" customHeight="1" thickBot="1" x14ac:dyDescent="0.35">
      <c r="A18" s="25" t="s">
        <v>125</v>
      </c>
      <c r="B18" s="28">
        <v>3300</v>
      </c>
      <c r="C18" s="20"/>
      <c r="D18" s="20"/>
      <c r="E18" s="20"/>
      <c r="F18" s="20"/>
    </row>
    <row r="19" spans="1:6" ht="29.4" customHeight="1" thickBot="1" x14ac:dyDescent="0.35">
      <c r="A19" s="25" t="s">
        <v>126</v>
      </c>
      <c r="B19" s="28">
        <v>3400</v>
      </c>
      <c r="C19" s="20"/>
      <c r="D19" s="20"/>
      <c r="E19" s="20"/>
      <c r="F19" s="20"/>
    </row>
    <row r="20" spans="1:6" ht="24" customHeight="1" thickBot="1" x14ac:dyDescent="0.35">
      <c r="A20" s="25" t="s">
        <v>127</v>
      </c>
      <c r="B20" s="28">
        <v>3500</v>
      </c>
      <c r="C20" s="20"/>
      <c r="D20" s="20"/>
      <c r="E20" s="20"/>
      <c r="F20" s="20"/>
    </row>
    <row r="21" spans="1:6" ht="30.6" customHeight="1" thickBot="1" x14ac:dyDescent="0.35">
      <c r="A21" s="25" t="s">
        <v>128</v>
      </c>
      <c r="B21" s="20">
        <v>3600</v>
      </c>
      <c r="C21" s="20">
        <v>0</v>
      </c>
      <c r="D21" s="20">
        <v>3.8</v>
      </c>
      <c r="E21" s="20">
        <f>D21-C21</f>
        <v>3.8</v>
      </c>
      <c r="F21" s="43">
        <v>0</v>
      </c>
    </row>
    <row r="22" spans="1:6" ht="30.6" customHeight="1" thickBot="1" x14ac:dyDescent="0.35">
      <c r="A22" s="23" t="s">
        <v>129</v>
      </c>
      <c r="B22" s="20">
        <v>3700</v>
      </c>
      <c r="C22" s="101">
        <v>22243</v>
      </c>
      <c r="D22" s="101">
        <v>14774.5</v>
      </c>
      <c r="E22" s="20">
        <f>D22-C22</f>
        <v>-7468.5</v>
      </c>
      <c r="F22" s="43">
        <f t="shared" ref="F22:F27" si="1">D22/C22</f>
        <v>0.66423144360023378</v>
      </c>
    </row>
    <row r="23" spans="1:6" ht="36" customHeight="1" thickBot="1" x14ac:dyDescent="0.35">
      <c r="A23" s="25" t="s">
        <v>130</v>
      </c>
      <c r="B23" s="20">
        <v>3701</v>
      </c>
      <c r="C23" s="101">
        <v>5814.2</v>
      </c>
      <c r="D23" s="101">
        <v>4310.7</v>
      </c>
      <c r="E23" s="20">
        <f>D23-C23</f>
        <v>-1503.5</v>
      </c>
      <c r="F23" s="43">
        <v>0</v>
      </c>
    </row>
    <row r="24" spans="1:6" ht="24" customHeight="1" thickBot="1" x14ac:dyDescent="0.35">
      <c r="A24" s="25" t="s">
        <v>131</v>
      </c>
      <c r="B24" s="20">
        <v>3702</v>
      </c>
      <c r="C24" s="101">
        <v>12046.4</v>
      </c>
      <c r="D24" s="101">
        <f>'Таблиця 1'!D96</f>
        <v>12132.8</v>
      </c>
      <c r="E24" s="20">
        <f>D24-C24</f>
        <v>86.399999999999636</v>
      </c>
      <c r="F24" s="43">
        <f t="shared" si="1"/>
        <v>1.0071722672333643</v>
      </c>
    </row>
    <row r="25" spans="1:6" ht="38.4" customHeight="1" thickBot="1" x14ac:dyDescent="0.35">
      <c r="A25" s="25" t="s">
        <v>132</v>
      </c>
      <c r="B25" s="20">
        <v>3703</v>
      </c>
      <c r="C25" s="101"/>
      <c r="D25" s="101"/>
      <c r="E25" s="20"/>
      <c r="F25" s="43">
        <v>0</v>
      </c>
    </row>
    <row r="26" spans="1:6" ht="48" customHeight="1" thickBot="1" x14ac:dyDescent="0.35">
      <c r="A26" s="25" t="s">
        <v>133</v>
      </c>
      <c r="B26" s="20">
        <v>3800</v>
      </c>
      <c r="C26" s="102">
        <v>4981.2</v>
      </c>
      <c r="D26" s="102">
        <f>'Таблиця 2'!D15+'Таблиця 2'!D21</f>
        <v>5229.5439999999999</v>
      </c>
      <c r="E26" s="57">
        <f>D26-C26</f>
        <v>248.34400000000005</v>
      </c>
      <c r="F26" s="43">
        <f t="shared" si="1"/>
        <v>1.0498562595358549</v>
      </c>
    </row>
    <row r="27" spans="1:6" ht="24" customHeight="1" thickBot="1" x14ac:dyDescent="0.35">
      <c r="A27" s="25" t="s">
        <v>134</v>
      </c>
      <c r="B27" s="20">
        <v>3801</v>
      </c>
      <c r="C27" s="102">
        <v>2168.4</v>
      </c>
      <c r="D27" s="102">
        <f>'Таблиця 2'!D16</f>
        <v>2183.904</v>
      </c>
      <c r="E27" s="57">
        <f>D27-C27</f>
        <v>15.503999999999905</v>
      </c>
      <c r="F27" s="43">
        <f t="shared" si="1"/>
        <v>1.0071499723298285</v>
      </c>
    </row>
    <row r="28" spans="1:6" ht="23.4" customHeight="1" thickBot="1" x14ac:dyDescent="0.35">
      <c r="A28" s="25" t="s">
        <v>135</v>
      </c>
      <c r="B28" s="20">
        <v>3900</v>
      </c>
      <c r="C28" s="101"/>
      <c r="D28" s="101"/>
      <c r="E28" s="20"/>
      <c r="F28" s="20"/>
    </row>
    <row r="29" spans="1:6" ht="21" customHeight="1" thickBot="1" x14ac:dyDescent="0.35">
      <c r="A29" s="25" t="s">
        <v>136</v>
      </c>
      <c r="B29" s="20">
        <v>4000</v>
      </c>
      <c r="C29" s="101"/>
      <c r="D29" s="101"/>
      <c r="E29" s="20"/>
      <c r="F29" s="20"/>
    </row>
    <row r="30" spans="1:6" ht="22.95" customHeight="1" thickBot="1" x14ac:dyDescent="0.35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5">
      <c r="A31" s="23" t="s">
        <v>137</v>
      </c>
      <c r="B31" s="20">
        <v>6000</v>
      </c>
      <c r="C31" s="109">
        <v>0</v>
      </c>
      <c r="D31" s="20">
        <v>0</v>
      </c>
      <c r="E31" s="57">
        <f>D31-C31</f>
        <v>0</v>
      </c>
      <c r="F31" s="43">
        <v>0</v>
      </c>
    </row>
    <row r="32" spans="1:6" ht="15" thickBot="1" x14ac:dyDescent="0.35">
      <c r="A32" s="164" t="s">
        <v>138</v>
      </c>
      <c r="B32" s="165"/>
      <c r="C32" s="165"/>
      <c r="D32" s="165"/>
      <c r="E32" s="165"/>
      <c r="F32" s="166"/>
    </row>
    <row r="33" spans="1:6" ht="38.4" customHeight="1" thickBot="1" x14ac:dyDescent="0.35">
      <c r="A33" s="23" t="s">
        <v>139</v>
      </c>
      <c r="B33" s="20">
        <v>7000</v>
      </c>
      <c r="C33" s="24"/>
      <c r="D33" s="24"/>
      <c r="E33" s="24"/>
      <c r="F33" s="24"/>
    </row>
    <row r="34" spans="1:6" ht="32.4" customHeight="1" thickBot="1" x14ac:dyDescent="0.35">
      <c r="A34" s="25" t="s">
        <v>140</v>
      </c>
      <c r="B34" s="20">
        <v>7001</v>
      </c>
      <c r="C34" s="24"/>
      <c r="D34" s="24"/>
      <c r="E34" s="24"/>
      <c r="F34" s="24"/>
    </row>
    <row r="35" spans="1:6" ht="25.95" customHeight="1" thickBot="1" x14ac:dyDescent="0.35">
      <c r="A35" s="25" t="s">
        <v>127</v>
      </c>
      <c r="B35" s="20">
        <v>7002</v>
      </c>
      <c r="C35" s="24"/>
      <c r="D35" s="24"/>
      <c r="E35" s="24"/>
      <c r="F35" s="24"/>
    </row>
    <row r="36" spans="1:6" ht="39" customHeight="1" thickBot="1" x14ac:dyDescent="0.35">
      <c r="A36" s="25" t="s">
        <v>141</v>
      </c>
      <c r="B36" s="20">
        <v>8000</v>
      </c>
      <c r="C36" s="24"/>
      <c r="D36" s="24"/>
      <c r="E36" s="24"/>
      <c r="F36" s="24"/>
    </row>
    <row r="37" spans="1:6" ht="40.950000000000003" customHeight="1" thickBot="1" x14ac:dyDescent="0.35">
      <c r="A37" s="25" t="s">
        <v>142</v>
      </c>
      <c r="B37" s="20">
        <v>8001</v>
      </c>
      <c r="C37" s="24"/>
      <c r="D37" s="24"/>
      <c r="E37" s="24"/>
      <c r="F37" s="24"/>
    </row>
    <row r="38" spans="1:6" ht="36.6" customHeight="1" thickBot="1" x14ac:dyDescent="0.35">
      <c r="A38" s="25" t="s">
        <v>143</v>
      </c>
      <c r="B38" s="20">
        <v>8002</v>
      </c>
      <c r="C38" s="24"/>
      <c r="D38" s="24"/>
      <c r="E38" s="24"/>
      <c r="F38" s="24"/>
    </row>
    <row r="39" spans="1:6" ht="27" customHeight="1" thickBot="1" x14ac:dyDescent="0.35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5">
      <c r="A40" s="25" t="s">
        <v>144</v>
      </c>
      <c r="B40" s="20">
        <v>9000</v>
      </c>
      <c r="C40" s="24"/>
      <c r="D40" s="24"/>
      <c r="E40" s="24"/>
      <c r="F40" s="24"/>
    </row>
    <row r="41" spans="1:6" ht="15" thickBot="1" x14ac:dyDescent="0.35">
      <c r="A41" s="25" t="s">
        <v>145</v>
      </c>
      <c r="B41" s="20">
        <v>9001</v>
      </c>
      <c r="C41" s="24"/>
      <c r="D41" s="24"/>
      <c r="E41" s="24"/>
      <c r="F41" s="24"/>
    </row>
    <row r="42" spans="1:6" ht="33" customHeight="1" thickBot="1" x14ac:dyDescent="0.35">
      <c r="A42" s="23" t="s">
        <v>146</v>
      </c>
      <c r="B42" s="20">
        <v>10000</v>
      </c>
      <c r="C42" s="24"/>
      <c r="D42" s="24"/>
      <c r="E42" s="24"/>
      <c r="F42" s="24"/>
    </row>
    <row r="43" spans="1:6" ht="32.4" customHeight="1" thickBot="1" x14ac:dyDescent="0.35">
      <c r="A43" s="23" t="s">
        <v>147</v>
      </c>
      <c r="B43" s="20">
        <v>10100</v>
      </c>
      <c r="C43" s="24">
        <f>C9</f>
        <v>20609.8</v>
      </c>
      <c r="D43" s="24">
        <f>D9</f>
        <v>17534.3</v>
      </c>
      <c r="E43" s="24">
        <f>D43-C43</f>
        <v>-3075.5</v>
      </c>
      <c r="F43" s="43">
        <f>D43/C43</f>
        <v>0.85077487408902563</v>
      </c>
    </row>
    <row r="44" spans="1:6" ht="30" customHeight="1" thickBot="1" x14ac:dyDescent="0.35">
      <c r="A44" s="25" t="s">
        <v>148</v>
      </c>
      <c r="B44" s="20">
        <v>10200</v>
      </c>
      <c r="C44" s="24">
        <v>529.70000000000005</v>
      </c>
      <c r="D44" s="24">
        <v>6161.4</v>
      </c>
      <c r="E44" s="24">
        <f>D44-C44</f>
        <v>5631.7</v>
      </c>
      <c r="F44" s="43">
        <f>D44/C44</f>
        <v>11.631867094581837</v>
      </c>
    </row>
    <row r="45" spans="1:6" ht="22.95" customHeight="1" thickBot="1" x14ac:dyDescent="0.35">
      <c r="A45" s="25" t="s">
        <v>149</v>
      </c>
      <c r="B45" s="20">
        <v>10300</v>
      </c>
      <c r="C45" s="24">
        <v>573.79999999999995</v>
      </c>
      <c r="D45" s="24">
        <v>4749.1000000000004</v>
      </c>
      <c r="E45" s="24">
        <f>D45-C45</f>
        <v>4175.3</v>
      </c>
      <c r="F45" s="43">
        <f>D45/C45</f>
        <v>8.2765772046009083</v>
      </c>
    </row>
    <row r="48" spans="1:6" ht="15" customHeight="1" thickBot="1" x14ac:dyDescent="0.35">
      <c r="A48" s="95" t="s">
        <v>197</v>
      </c>
      <c r="B48" s="14"/>
      <c r="C48" s="14"/>
      <c r="D48" s="154" t="s">
        <v>198</v>
      </c>
      <c r="E48" s="154"/>
      <c r="F48" s="154"/>
    </row>
    <row r="49" spans="1:6" ht="24" customHeight="1" x14ac:dyDescent="0.3">
      <c r="A49" s="48" t="s">
        <v>91</v>
      </c>
      <c r="B49" s="13" t="s">
        <v>92</v>
      </c>
      <c r="C49" s="13"/>
      <c r="D49" s="162" t="s">
        <v>93</v>
      </c>
      <c r="E49" s="162"/>
      <c r="F49" s="162"/>
    </row>
  </sheetData>
  <mergeCells count="11"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  <mergeCell ref="D48:F48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40" zoomScaleNormal="140" workbookViewId="0">
      <selection activeCell="B16" sqref="B16"/>
    </sheetView>
  </sheetViews>
  <sheetFormatPr defaultRowHeight="14.4" x14ac:dyDescent="0.3"/>
  <cols>
    <col min="1" max="1" width="39.109375" customWidth="1"/>
    <col min="3" max="3" width="11.88671875" customWidth="1"/>
    <col min="4" max="4" width="10.88671875" customWidth="1"/>
    <col min="5" max="5" width="11.6640625" customWidth="1"/>
    <col min="6" max="6" width="14" customWidth="1"/>
  </cols>
  <sheetData>
    <row r="1" spans="1:7" x14ac:dyDescent="0.3">
      <c r="A1" s="29"/>
      <c r="F1" s="29" t="s">
        <v>150</v>
      </c>
    </row>
    <row r="2" spans="1:7" x14ac:dyDescent="0.3">
      <c r="A2" s="167" t="s">
        <v>151</v>
      </c>
      <c r="B2" s="167"/>
      <c r="C2" s="167"/>
      <c r="D2" s="167"/>
      <c r="E2" s="167"/>
      <c r="F2" s="167"/>
    </row>
    <row r="3" spans="1:7" ht="15" thickBot="1" x14ac:dyDescent="0.35">
      <c r="A3" s="30"/>
    </row>
    <row r="4" spans="1:7" ht="15" thickBot="1" x14ac:dyDescent="0.35">
      <c r="A4" s="174" t="s">
        <v>15</v>
      </c>
      <c r="B4" s="31" t="s">
        <v>16</v>
      </c>
      <c r="C4" s="177" t="s">
        <v>18</v>
      </c>
      <c r="D4" s="178"/>
      <c r="E4" s="178"/>
      <c r="F4" s="179"/>
    </row>
    <row r="5" spans="1:7" x14ac:dyDescent="0.3">
      <c r="A5" s="175"/>
      <c r="B5" s="32" t="s">
        <v>17</v>
      </c>
      <c r="C5" s="174" t="s">
        <v>19</v>
      </c>
      <c r="D5" s="174" t="s">
        <v>20</v>
      </c>
      <c r="E5" s="174" t="s">
        <v>21</v>
      </c>
      <c r="F5" s="174" t="s">
        <v>22</v>
      </c>
    </row>
    <row r="6" spans="1:7" ht="15" thickBot="1" x14ac:dyDescent="0.35">
      <c r="A6" s="176"/>
      <c r="B6" s="19"/>
      <c r="C6" s="176"/>
      <c r="D6" s="176"/>
      <c r="E6" s="176"/>
      <c r="F6" s="176"/>
    </row>
    <row r="7" spans="1:7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27" thickBot="1" x14ac:dyDescent="0.35">
      <c r="A8" s="23" t="s">
        <v>152</v>
      </c>
      <c r="B8" s="22">
        <v>11000</v>
      </c>
      <c r="C8" s="49">
        <f>SUM(C9:C14)</f>
        <v>0</v>
      </c>
      <c r="D8" s="111">
        <f>SUM(D9:D14)</f>
        <v>0</v>
      </c>
      <c r="E8" s="49">
        <f>SUM(E9:E14)</f>
        <v>0</v>
      </c>
      <c r="F8" s="43">
        <v>0</v>
      </c>
    </row>
    <row r="9" spans="1:7" ht="15" thickBot="1" x14ac:dyDescent="0.35">
      <c r="A9" s="33" t="s">
        <v>153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" thickBot="1" x14ac:dyDescent="0.35">
      <c r="A10" s="33" t="s">
        <v>154</v>
      </c>
      <c r="B10" s="20">
        <v>11002</v>
      </c>
      <c r="C10" s="26">
        <v>0</v>
      </c>
      <c r="D10" s="26">
        <v>0</v>
      </c>
      <c r="E10" s="26">
        <f>D10-C10</f>
        <v>0</v>
      </c>
      <c r="F10" s="43">
        <v>0</v>
      </c>
    </row>
    <row r="11" spans="1:7" ht="28.95" customHeight="1" thickBot="1" x14ac:dyDescent="0.35">
      <c r="A11" s="33" t="s">
        <v>155</v>
      </c>
      <c r="B11" s="20">
        <v>11003</v>
      </c>
      <c r="C11" s="26"/>
      <c r="D11" s="26"/>
      <c r="E11" s="26"/>
      <c r="F11" s="26"/>
    </row>
    <row r="12" spans="1:7" ht="15" thickBot="1" x14ac:dyDescent="0.35">
      <c r="A12" s="33" t="s">
        <v>156</v>
      </c>
      <c r="B12" s="20">
        <v>11004</v>
      </c>
      <c r="C12" s="26"/>
      <c r="D12" s="26"/>
      <c r="E12" s="26"/>
      <c r="F12" s="26"/>
    </row>
    <row r="13" spans="1:7" ht="40.200000000000003" thickBot="1" x14ac:dyDescent="0.35">
      <c r="A13" s="33" t="s">
        <v>144</v>
      </c>
      <c r="B13" s="20">
        <v>11005</v>
      </c>
      <c r="C13" s="26"/>
      <c r="D13" s="26"/>
      <c r="E13" s="26"/>
      <c r="F13" s="26"/>
    </row>
    <row r="14" spans="1:7" ht="15" thickBot="1" x14ac:dyDescent="0.35">
      <c r="A14" s="33" t="s">
        <v>145</v>
      </c>
      <c r="B14" s="20">
        <v>11006</v>
      </c>
      <c r="C14" s="26">
        <v>0</v>
      </c>
      <c r="D14" s="26"/>
      <c r="E14" s="26">
        <f>D14-C14</f>
        <v>0</v>
      </c>
      <c r="F14" s="43">
        <v>0</v>
      </c>
    </row>
    <row r="15" spans="1:7" x14ac:dyDescent="0.3">
      <c r="A15" s="1"/>
    </row>
    <row r="16" spans="1:7" ht="19.2" customHeight="1" thickBot="1" x14ac:dyDescent="0.35">
      <c r="A16" s="95" t="s">
        <v>197</v>
      </c>
      <c r="B16" s="14"/>
      <c r="C16" s="14"/>
      <c r="D16" s="154" t="s">
        <v>198</v>
      </c>
      <c r="E16" s="154"/>
      <c r="F16" s="154"/>
      <c r="G16" s="44"/>
    </row>
    <row r="17" spans="1:7" ht="24" customHeight="1" x14ac:dyDescent="0.3">
      <c r="A17" s="48" t="s">
        <v>91</v>
      </c>
      <c r="B17" s="13" t="s">
        <v>92</v>
      </c>
      <c r="C17" s="13"/>
      <c r="D17" s="13"/>
      <c r="E17" s="162" t="s">
        <v>93</v>
      </c>
      <c r="F17" s="162"/>
      <c r="G17" s="45"/>
    </row>
  </sheetData>
  <mergeCells count="9">
    <mergeCell ref="E17:F17"/>
    <mergeCell ref="A2:F2"/>
    <mergeCell ref="A4:A6"/>
    <mergeCell ref="C4:F4"/>
    <mergeCell ref="C5:C6"/>
    <mergeCell ref="D5:D6"/>
    <mergeCell ref="E5:E6"/>
    <mergeCell ref="F5:F6"/>
    <mergeCell ref="D16:F1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4"/>
  <sheetViews>
    <sheetView tabSelected="1" zoomScale="120" zoomScaleNormal="120" workbookViewId="0">
      <selection activeCell="C21" sqref="C21"/>
    </sheetView>
  </sheetViews>
  <sheetFormatPr defaultColWidth="8.88671875" defaultRowHeight="15.6" x14ac:dyDescent="0.3"/>
  <cols>
    <col min="1" max="1" width="58.33203125" style="35" customWidth="1"/>
    <col min="2" max="2" width="12.33203125" style="35" customWidth="1"/>
    <col min="3" max="4" width="11.6640625" style="35" customWidth="1"/>
    <col min="5" max="7" width="0" style="35" hidden="1" customWidth="1"/>
    <col min="8" max="16384" width="8.88671875" style="35"/>
  </cols>
  <sheetData>
    <row r="1" spans="1:14" x14ac:dyDescent="0.3">
      <c r="A1" s="34"/>
      <c r="D1" s="34" t="s">
        <v>157</v>
      </c>
    </row>
    <row r="2" spans="1:14" x14ac:dyDescent="0.3">
      <c r="A2" s="161" t="s">
        <v>158</v>
      </c>
      <c r="B2" s="161"/>
      <c r="C2" s="161"/>
      <c r="D2" s="161"/>
    </row>
    <row r="3" spans="1:14" x14ac:dyDescent="0.3">
      <c r="A3" s="36"/>
    </row>
    <row r="4" spans="1:14" x14ac:dyDescent="0.3">
      <c r="A4" s="184" t="s">
        <v>15</v>
      </c>
      <c r="B4" s="185" t="s">
        <v>18</v>
      </c>
      <c r="C4" s="185"/>
      <c r="D4" s="185"/>
    </row>
    <row r="5" spans="1:14" x14ac:dyDescent="0.3">
      <c r="A5" s="184"/>
      <c r="B5" s="185" t="s">
        <v>19</v>
      </c>
      <c r="C5" s="185" t="s">
        <v>20</v>
      </c>
      <c r="D5" s="185" t="s">
        <v>21</v>
      </c>
    </row>
    <row r="6" spans="1:14" x14ac:dyDescent="0.3">
      <c r="A6" s="184"/>
      <c r="B6" s="185"/>
      <c r="C6" s="185"/>
      <c r="D6" s="185"/>
    </row>
    <row r="7" spans="1:14" x14ac:dyDescent="0.3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3">
      <c r="A8" s="39" t="s">
        <v>181</v>
      </c>
      <c r="B8" s="38">
        <f>SUM(B9:B11)</f>
        <v>253</v>
      </c>
      <c r="C8" s="38">
        <f>SUM(C9:C11)</f>
        <v>249</v>
      </c>
      <c r="D8" s="38">
        <f>C8-B8</f>
        <v>-4</v>
      </c>
    </row>
    <row r="9" spans="1:14" x14ac:dyDescent="0.3">
      <c r="A9" s="40" t="s">
        <v>159</v>
      </c>
      <c r="B9" s="41">
        <v>1</v>
      </c>
      <c r="C9" s="107">
        <v>1</v>
      </c>
      <c r="D9" s="41">
        <f t="shared" ref="D9:D26" si="0">C9-B9</f>
        <v>0</v>
      </c>
    </row>
    <row r="10" spans="1:14" x14ac:dyDescent="0.3">
      <c r="A10" s="40" t="s">
        <v>160</v>
      </c>
      <c r="B10" s="41">
        <v>46</v>
      </c>
      <c r="C10" s="107">
        <v>43</v>
      </c>
      <c r="D10" s="41">
        <f t="shared" si="0"/>
        <v>-3</v>
      </c>
      <c r="I10" s="122"/>
      <c r="J10" s="122"/>
      <c r="K10" s="122"/>
      <c r="L10" s="122"/>
      <c r="M10" s="123"/>
    </row>
    <row r="11" spans="1:14" x14ac:dyDescent="0.3">
      <c r="A11" s="40" t="s">
        <v>161</v>
      </c>
      <c r="B11" s="41">
        <v>206</v>
      </c>
      <c r="C11" s="107">
        <f>203+2</f>
        <v>205</v>
      </c>
      <c r="D11" s="41">
        <f t="shared" si="0"/>
        <v>-1</v>
      </c>
      <c r="I11" s="186"/>
      <c r="J11" s="186"/>
      <c r="K11" s="186"/>
      <c r="L11" s="186"/>
    </row>
    <row r="12" spans="1:14" x14ac:dyDescent="0.3">
      <c r="A12" s="39" t="s">
        <v>162</v>
      </c>
      <c r="B12" s="38">
        <f>SUM(B13:B15)</f>
        <v>11969.5</v>
      </c>
      <c r="C12" s="38">
        <f>SUM(C13:C15)</f>
        <v>11745.8</v>
      </c>
      <c r="D12" s="55">
        <f t="shared" si="0"/>
        <v>-223.70000000000073</v>
      </c>
      <c r="E12" s="180"/>
      <c r="F12" s="181"/>
      <c r="G12" s="181"/>
      <c r="H12" s="181"/>
      <c r="I12" s="181"/>
      <c r="J12" s="181"/>
      <c r="K12" s="181"/>
      <c r="L12" s="181"/>
      <c r="M12" s="181"/>
      <c r="N12" s="181"/>
    </row>
    <row r="13" spans="1:14" x14ac:dyDescent="0.3">
      <c r="A13" s="40" t="s">
        <v>159</v>
      </c>
      <c r="B13" s="106">
        <v>186</v>
      </c>
      <c r="C13" s="124">
        <v>160.69999999999999</v>
      </c>
      <c r="D13" s="56">
        <v>-80.900000000000006</v>
      </c>
    </row>
    <row r="14" spans="1:14" x14ac:dyDescent="0.3">
      <c r="A14" s="40" t="s">
        <v>160</v>
      </c>
      <c r="B14" s="106">
        <v>1527.8</v>
      </c>
      <c r="C14" s="124">
        <f>1636.4-43.5-55.6</f>
        <v>1537.3000000000002</v>
      </c>
      <c r="D14" s="56">
        <f t="shared" si="0"/>
        <v>9.5000000000002274</v>
      </c>
    </row>
    <row r="15" spans="1:14" x14ac:dyDescent="0.3">
      <c r="A15" s="40" t="s">
        <v>161</v>
      </c>
      <c r="B15" s="106">
        <v>10255.700000000001</v>
      </c>
      <c r="C15" s="124">
        <f>10391.3-393.5+50</f>
        <v>10047.799999999999</v>
      </c>
      <c r="D15" s="56">
        <f t="shared" si="0"/>
        <v>-207.90000000000146</v>
      </c>
    </row>
    <row r="16" spans="1:14" ht="31.2" x14ac:dyDescent="0.3">
      <c r="A16" s="39" t="s">
        <v>163</v>
      </c>
      <c r="B16" s="121"/>
      <c r="C16" s="42"/>
      <c r="D16" s="55"/>
    </row>
    <row r="17" spans="1:12" x14ac:dyDescent="0.3">
      <c r="A17" s="40" t="s">
        <v>159</v>
      </c>
      <c r="B17" s="106">
        <v>62</v>
      </c>
      <c r="C17" s="56">
        <v>35</v>
      </c>
      <c r="D17" s="56">
        <f t="shared" si="0"/>
        <v>-27</v>
      </c>
    </row>
    <row r="18" spans="1:12" x14ac:dyDescent="0.3">
      <c r="A18" s="40" t="s">
        <v>160</v>
      </c>
      <c r="B18" s="106">
        <v>11.1</v>
      </c>
      <c r="C18" s="56">
        <f>C14/3/C10</f>
        <v>11.917054263565893</v>
      </c>
      <c r="D18" s="56">
        <f t="shared" si="0"/>
        <v>0.81705426356589328</v>
      </c>
    </row>
    <row r="19" spans="1:12" x14ac:dyDescent="0.3">
      <c r="A19" s="40" t="s">
        <v>161</v>
      </c>
      <c r="B19" s="106">
        <v>16.5</v>
      </c>
      <c r="C19" s="56">
        <f>C15/3/C11</f>
        <v>16.337886178861787</v>
      </c>
      <c r="D19" s="56">
        <f t="shared" si="0"/>
        <v>-0.16211382113821315</v>
      </c>
    </row>
    <row r="20" spans="1:12" x14ac:dyDescent="0.3">
      <c r="A20" s="39" t="s">
        <v>164</v>
      </c>
      <c r="B20" s="55">
        <f>SUM(B21:B23)</f>
        <v>14540</v>
      </c>
      <c r="C20" s="110">
        <f>SUM(C21:C23)</f>
        <v>12132.8</v>
      </c>
      <c r="D20" s="55">
        <f t="shared" si="0"/>
        <v>-2407.2000000000007</v>
      </c>
    </row>
    <row r="21" spans="1:12" x14ac:dyDescent="0.3">
      <c r="A21" s="40" t="s">
        <v>159</v>
      </c>
      <c r="B21" s="106">
        <v>226.9</v>
      </c>
      <c r="C21" s="124">
        <v>160.69999999999999</v>
      </c>
      <c r="D21" s="56">
        <v>-121.8</v>
      </c>
    </row>
    <row r="22" spans="1:12" x14ac:dyDescent="0.3">
      <c r="A22" s="40" t="s">
        <v>160</v>
      </c>
      <c r="B22" s="106">
        <v>1856.2</v>
      </c>
      <c r="C22" s="124">
        <f>1636.4-55.6</f>
        <v>1580.8000000000002</v>
      </c>
      <c r="D22" s="56">
        <f t="shared" si="0"/>
        <v>-275.39999999999986</v>
      </c>
      <c r="K22" s="113"/>
      <c r="L22" s="112"/>
    </row>
    <row r="23" spans="1:12" x14ac:dyDescent="0.3">
      <c r="A23" s="40" t="s">
        <v>161</v>
      </c>
      <c r="B23" s="106">
        <v>12456.9</v>
      </c>
      <c r="C23" s="124">
        <v>10391.299999999999</v>
      </c>
      <c r="D23" s="56">
        <f t="shared" si="0"/>
        <v>-2065.6000000000004</v>
      </c>
    </row>
    <row r="24" spans="1:12" ht="31.2" x14ac:dyDescent="0.3">
      <c r="A24" s="39" t="s">
        <v>165</v>
      </c>
      <c r="B24" s="42"/>
      <c r="C24" s="42"/>
      <c r="D24" s="55"/>
    </row>
    <row r="25" spans="1:12" x14ac:dyDescent="0.3">
      <c r="A25" s="40" t="s">
        <v>159</v>
      </c>
      <c r="B25" s="56">
        <v>75.599999999999994</v>
      </c>
      <c r="C25" s="56">
        <v>35</v>
      </c>
      <c r="D25" s="56">
        <f t="shared" si="0"/>
        <v>-40.599999999999994</v>
      </c>
    </row>
    <row r="26" spans="1:12" x14ac:dyDescent="0.3">
      <c r="A26" s="40" t="s">
        <v>160</v>
      </c>
      <c r="B26" s="118">
        <v>13.5</v>
      </c>
      <c r="C26" s="118">
        <v>13.1</v>
      </c>
      <c r="D26" s="118">
        <f t="shared" si="0"/>
        <v>-0.40000000000000036</v>
      </c>
    </row>
    <row r="27" spans="1:12" ht="16.5" customHeight="1" x14ac:dyDescent="0.3">
      <c r="A27" s="115" t="s">
        <v>189</v>
      </c>
      <c r="B27" s="119">
        <v>20.100000000000001</v>
      </c>
      <c r="C27" s="118">
        <v>17</v>
      </c>
      <c r="D27" s="118">
        <v>-4.5</v>
      </c>
    </row>
    <row r="28" spans="1:12" x14ac:dyDescent="0.3">
      <c r="A28" s="116" t="s">
        <v>188</v>
      </c>
      <c r="B28" s="114">
        <v>25.4</v>
      </c>
      <c r="C28" s="114">
        <v>26.2</v>
      </c>
      <c r="D28" s="187"/>
    </row>
    <row r="29" spans="1:12" x14ac:dyDescent="0.3">
      <c r="A29" s="116" t="s">
        <v>190</v>
      </c>
      <c r="B29" s="114">
        <v>15</v>
      </c>
      <c r="C29" s="114">
        <v>14.3</v>
      </c>
      <c r="D29" s="187"/>
    </row>
    <row r="30" spans="1:12" x14ac:dyDescent="0.3">
      <c r="A30" s="117" t="s">
        <v>191</v>
      </c>
      <c r="B30" s="120">
        <v>8</v>
      </c>
      <c r="C30" s="120">
        <v>9.1999999999999993</v>
      </c>
      <c r="D30" s="188"/>
    </row>
    <row r="31" spans="1:12" x14ac:dyDescent="0.3">
      <c r="A31" s="37"/>
    </row>
    <row r="32" spans="1:12" ht="16.2" customHeight="1" thickBot="1" x14ac:dyDescent="0.35">
      <c r="A32" s="46" t="s">
        <v>197</v>
      </c>
      <c r="B32" s="183" t="s">
        <v>198</v>
      </c>
      <c r="C32" s="183"/>
      <c r="D32" s="183"/>
      <c r="E32" s="44"/>
    </row>
    <row r="33" spans="1:5" x14ac:dyDescent="0.3">
      <c r="A33" s="47" t="s">
        <v>170</v>
      </c>
      <c r="B33" s="3"/>
      <c r="C33" s="182" t="s">
        <v>169</v>
      </c>
      <c r="D33" s="182"/>
      <c r="E33" s="3"/>
    </row>
    <row r="34" spans="1:5" x14ac:dyDescent="0.3">
      <c r="A34" s="37"/>
    </row>
  </sheetData>
  <mergeCells count="11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I11:L11"/>
    <mergeCell ref="D28:D3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2025-10-24T06:28:03Z</dcterms:modified>
</cp:coreProperties>
</file>